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30" yWindow="-270" windowWidth="12120" windowHeight="8835" tabRatio="677"/>
  </bookViews>
  <sheets>
    <sheet name="instructions" sheetId="1" r:id="rId1"/>
    <sheet name="before session 1" sheetId="2" r:id="rId2"/>
    <sheet name="after session 1" sheetId="3" r:id="rId3"/>
    <sheet name="after session 2" sheetId="4" r:id="rId4"/>
    <sheet name="after session 3" sheetId="5" r:id="rId5"/>
    <sheet name="after session 4" sheetId="9" r:id="rId6"/>
    <sheet name="after session 5" sheetId="6" r:id="rId7"/>
    <sheet name="result" sheetId="7" r:id="rId8"/>
    <sheet name="html" sheetId="8" r:id="rId9"/>
  </sheets>
  <definedNames>
    <definedName name="_xlnm.Print_Area" localSheetId="2">'after session 1'!$A$1:$L$17</definedName>
    <definedName name="_xlnm.Print_Area" localSheetId="3">'after session 2'!$A$1:$O$17</definedName>
    <definedName name="_xlnm.Print_Area" localSheetId="4">'after session 3'!$A$1:$O$17</definedName>
    <definedName name="_xlnm.Print_Area" localSheetId="5">'after session 4'!$A$1:$O$17</definedName>
    <definedName name="_xlnm.Print_Area" localSheetId="6">'after session 5'!$A$1:$L$17</definedName>
    <definedName name="_xlnm.Print_Area" localSheetId="1">'before session 1'!$D$1:$H$17</definedName>
    <definedName name="_xlnm.Print_Area" localSheetId="0">instructions!$A$1:$M$41</definedName>
    <definedName name="_xlnm.Print_Area" localSheetId="7">result!$A$2:$M$16</definedName>
  </definedNames>
  <calcPr calcId="145621"/>
</workbook>
</file>

<file path=xl/calcChain.xml><?xml version="1.0" encoding="utf-8"?>
<calcChain xmlns="http://schemas.openxmlformats.org/spreadsheetml/2006/main">
  <c r="A67" i="8" l="1"/>
  <c r="A74" i="8"/>
  <c r="A81" i="8"/>
  <c r="A88" i="8"/>
  <c r="A95" i="8" s="1"/>
  <c r="U13" i="9" l="1"/>
  <c r="U14" i="9"/>
  <c r="U15" i="9"/>
  <c r="U16" i="9"/>
  <c r="U17" i="9"/>
  <c r="U12" i="9"/>
  <c r="U7" i="9"/>
  <c r="U8" i="9"/>
  <c r="U9" i="9"/>
  <c r="U10" i="9"/>
  <c r="U11" i="9"/>
  <c r="U6" i="9"/>
  <c r="U13" i="5"/>
  <c r="U14" i="5"/>
  <c r="U15" i="5"/>
  <c r="U16" i="5"/>
  <c r="U17" i="5"/>
  <c r="U12" i="5"/>
  <c r="U7" i="5"/>
  <c r="U8" i="5"/>
  <c r="U9" i="5"/>
  <c r="U10" i="5"/>
  <c r="U11" i="5"/>
  <c r="U6" i="5"/>
  <c r="U7" i="4"/>
  <c r="U8" i="4"/>
  <c r="U9" i="4"/>
  <c r="U10" i="4"/>
  <c r="U11" i="4"/>
  <c r="U6" i="4"/>
  <c r="R7" i="3"/>
  <c r="R8" i="3"/>
  <c r="R9" i="3"/>
  <c r="R10" i="3"/>
  <c r="R11" i="3"/>
  <c r="R12" i="3"/>
  <c r="R13" i="3"/>
  <c r="R14" i="3"/>
  <c r="R15" i="3"/>
  <c r="R16" i="3"/>
  <c r="R17" i="3"/>
  <c r="R6" i="3"/>
  <c r="U13" i="4"/>
  <c r="U14" i="4"/>
  <c r="U15" i="4"/>
  <c r="U16" i="4"/>
  <c r="U17" i="4"/>
  <c r="U12" i="4"/>
  <c r="N13" i="2"/>
  <c r="N14" i="2"/>
  <c r="N15" i="2"/>
  <c r="N16" i="2"/>
  <c r="N17" i="2"/>
  <c r="N12" i="2"/>
  <c r="P17" i="9" l="1"/>
  <c r="O17" i="9"/>
  <c r="N17" i="9"/>
  <c r="O16" i="9"/>
  <c r="N16" i="9"/>
  <c r="P15" i="9"/>
  <c r="O15" i="9"/>
  <c r="N15" i="9"/>
  <c r="P14" i="9"/>
  <c r="O14" i="9"/>
  <c r="N14" i="9"/>
  <c r="P13" i="9"/>
  <c r="O13" i="9"/>
  <c r="N13" i="9"/>
  <c r="P12" i="9"/>
  <c r="O12" i="9"/>
  <c r="N12" i="9"/>
  <c r="O11" i="9"/>
  <c r="N11" i="9"/>
  <c r="O10" i="9"/>
  <c r="N10" i="9"/>
  <c r="O9" i="9"/>
  <c r="N9" i="9"/>
  <c r="O8" i="9"/>
  <c r="N8" i="9"/>
  <c r="O7" i="9"/>
  <c r="N7" i="9"/>
  <c r="O6" i="9"/>
  <c r="N6" i="9"/>
  <c r="P3" i="9"/>
  <c r="O2" i="9"/>
  <c r="O17" i="5" l="1"/>
  <c r="N17" i="5"/>
  <c r="O16" i="5"/>
  <c r="N16" i="5"/>
  <c r="O15" i="5"/>
  <c r="N15" i="5"/>
  <c r="O14" i="5"/>
  <c r="N14" i="5"/>
  <c r="O13" i="5"/>
  <c r="N13" i="5"/>
  <c r="O12" i="5"/>
  <c r="N12" i="5"/>
  <c r="O11" i="5"/>
  <c r="N11" i="5"/>
  <c r="O10" i="5"/>
  <c r="N10" i="5"/>
  <c r="O9" i="5"/>
  <c r="N9" i="5"/>
  <c r="O8" i="5"/>
  <c r="N8" i="5"/>
  <c r="O7" i="5"/>
  <c r="N7" i="5"/>
  <c r="O6" i="5"/>
  <c r="N6" i="5"/>
  <c r="N13" i="4"/>
  <c r="O13" i="4"/>
  <c r="N14" i="4"/>
  <c r="O14" i="4"/>
  <c r="N15" i="4"/>
  <c r="O15" i="4"/>
  <c r="N16" i="4"/>
  <c r="O16" i="4"/>
  <c r="N17" i="4"/>
  <c r="O17" i="4"/>
  <c r="O12" i="4"/>
  <c r="N12" i="4"/>
  <c r="N7" i="4"/>
  <c r="O7" i="4"/>
  <c r="N8" i="4"/>
  <c r="O8" i="4"/>
  <c r="N9" i="4"/>
  <c r="O9" i="4"/>
  <c r="N10" i="4"/>
  <c r="O10" i="4"/>
  <c r="N11" i="4"/>
  <c r="O11" i="4"/>
  <c r="O6" i="4"/>
  <c r="N6" i="4"/>
  <c r="K13" i="3"/>
  <c r="L13" i="3"/>
  <c r="K14" i="3"/>
  <c r="L14" i="3"/>
  <c r="K15" i="3"/>
  <c r="L15" i="3"/>
  <c r="K16" i="3"/>
  <c r="L16" i="3"/>
  <c r="K17" i="3"/>
  <c r="L17" i="3"/>
  <c r="L12" i="3"/>
  <c r="K12" i="3"/>
  <c r="K7" i="3"/>
  <c r="L7" i="3"/>
  <c r="K8" i="3"/>
  <c r="L8" i="3"/>
  <c r="K9" i="3"/>
  <c r="L9" i="3"/>
  <c r="K10" i="3"/>
  <c r="L10" i="3"/>
  <c r="K11" i="3"/>
  <c r="L11" i="3"/>
  <c r="L6" i="3"/>
  <c r="K6" i="3"/>
  <c r="G13" i="2"/>
  <c r="H13" i="2"/>
  <c r="G14" i="2"/>
  <c r="H14" i="2"/>
  <c r="G15" i="2"/>
  <c r="H15" i="2"/>
  <c r="G16" i="2"/>
  <c r="H16" i="2"/>
  <c r="G17" i="2"/>
  <c r="H17" i="2"/>
  <c r="H12" i="2"/>
  <c r="G12" i="2"/>
  <c r="N7" i="2"/>
  <c r="N8" i="2"/>
  <c r="N9" i="2"/>
  <c r="N10" i="2"/>
  <c r="N11" i="2"/>
  <c r="N6" i="2"/>
  <c r="H11" i="2"/>
  <c r="G11" i="2"/>
  <c r="H10" i="2"/>
  <c r="G10" i="2"/>
  <c r="H9" i="2"/>
  <c r="G9" i="2"/>
  <c r="H8" i="2"/>
  <c r="G8" i="2"/>
  <c r="H7" i="2"/>
  <c r="G7" i="2"/>
  <c r="H6" i="2"/>
  <c r="G6" i="2"/>
  <c r="T8" i="9" l="1"/>
  <c r="T6" i="9"/>
  <c r="T9" i="9"/>
  <c r="T14" i="9"/>
  <c r="T10" i="9"/>
  <c r="T15" i="9"/>
  <c r="T11" i="9"/>
  <c r="T16" i="9"/>
  <c r="T17" i="9"/>
  <c r="T12" i="9"/>
  <c r="T7" i="9"/>
  <c r="T13" i="9"/>
  <c r="H2" i="2"/>
  <c r="H5" i="8" s="1"/>
  <c r="I7" i="8" s="1"/>
  <c r="E6" i="2"/>
  <c r="I6" i="2" s="1"/>
  <c r="E7" i="2"/>
  <c r="I7" i="2" s="1"/>
  <c r="E8" i="2"/>
  <c r="I8" i="2" s="1"/>
  <c r="E9" i="2"/>
  <c r="I9" i="2" s="1"/>
  <c r="I12" i="2"/>
  <c r="I13" i="2"/>
  <c r="I14" i="2"/>
  <c r="I15" i="2"/>
  <c r="I16" i="2"/>
  <c r="I17" i="2"/>
  <c r="I3" i="2"/>
  <c r="I10" i="2"/>
  <c r="I11" i="2"/>
  <c r="E13" i="2"/>
  <c r="E12" i="2"/>
  <c r="E10" i="2"/>
  <c r="E14" i="2"/>
  <c r="E11" i="2"/>
  <c r="E15" i="2"/>
  <c r="M12" i="3"/>
  <c r="E16" i="2"/>
  <c r="M14" i="3"/>
  <c r="M15" i="3"/>
  <c r="M16" i="3"/>
  <c r="E17" i="2"/>
  <c r="L2" i="3"/>
  <c r="M3" i="3"/>
  <c r="A25" i="8"/>
  <c r="A32" i="8"/>
  <c r="A39" i="8" s="1"/>
  <c r="A46" i="8"/>
  <c r="A53" i="8" s="1"/>
  <c r="O2" i="4"/>
  <c r="P3" i="4"/>
  <c r="T6" i="4"/>
  <c r="S16" i="4" a="1"/>
  <c r="S16" i="4" s="1"/>
  <c r="P16" i="4"/>
  <c r="O2" i="5"/>
  <c r="P3" i="5"/>
  <c r="P13" i="4"/>
  <c r="P15" i="4"/>
  <c r="P17" i="4"/>
  <c r="P13" i="5"/>
  <c r="C12" i="2"/>
  <c r="C13" i="2"/>
  <c r="C14" i="2"/>
  <c r="C15" i="2"/>
  <c r="C16" i="2"/>
  <c r="C17" i="2"/>
  <c r="C7" i="2"/>
  <c r="C8" i="2"/>
  <c r="C9" i="2"/>
  <c r="C10" i="2"/>
  <c r="C11" i="2"/>
  <c r="C6" i="2"/>
  <c r="S13" i="4" a="1"/>
  <c r="S13" i="4" s="1"/>
  <c r="S15" i="4" a="1"/>
  <c r="S15" i="4" s="1"/>
  <c r="S17" i="4" a="1"/>
  <c r="S17" i="4" s="1"/>
  <c r="P14" i="5"/>
  <c r="P16" i="5"/>
  <c r="C8" i="9" l="1"/>
  <c r="D8" i="9"/>
  <c r="D16" i="9"/>
  <c r="H16" i="9" s="1" a="1"/>
  <c r="H16" i="9" s="1"/>
  <c r="C16" i="9"/>
  <c r="C11" i="9"/>
  <c r="D11" i="9"/>
  <c r="C7" i="9"/>
  <c r="D7" i="9"/>
  <c r="C15" i="9"/>
  <c r="D15" i="9"/>
  <c r="C14" i="9"/>
  <c r="D14" i="9"/>
  <c r="H14" i="9" s="1" a="1"/>
  <c r="H14" i="9" s="1"/>
  <c r="C10" i="9"/>
  <c r="D10" i="9"/>
  <c r="D12" i="9"/>
  <c r="H12" i="9" s="1" a="1"/>
  <c r="H12" i="9" s="1"/>
  <c r="C12" i="9"/>
  <c r="C9" i="9"/>
  <c r="D9" i="9"/>
  <c r="C13" i="9"/>
  <c r="D13" i="9"/>
  <c r="H13" i="9" s="1" a="1"/>
  <c r="H13" i="9" s="1"/>
  <c r="D17" i="9"/>
  <c r="H17" i="9" s="1" a="1"/>
  <c r="H17" i="9" s="1"/>
  <c r="C17" i="9"/>
  <c r="D6" i="9"/>
  <c r="C6" i="9"/>
  <c r="T8" i="5"/>
  <c r="C8" i="5" s="1"/>
  <c r="N12" i="6"/>
  <c r="H4" i="2"/>
  <c r="I6" i="8"/>
  <c r="I2" i="8"/>
  <c r="I5" i="8"/>
  <c r="I3" i="8"/>
  <c r="T11" i="4"/>
  <c r="D11" i="4" s="1"/>
  <c r="C6" i="4"/>
  <c r="T8" i="4"/>
  <c r="C8" i="4" s="1"/>
  <c r="T7" i="4"/>
  <c r="C7" i="4" s="1"/>
  <c r="N8" i="6"/>
  <c r="N11" i="6"/>
  <c r="T10" i="4"/>
  <c r="D10" i="4" s="1"/>
  <c r="T9" i="4"/>
  <c r="C9" i="4" s="1"/>
  <c r="N6" i="6"/>
  <c r="N7" i="6"/>
  <c r="D6" i="4"/>
  <c r="N9" i="6"/>
  <c r="N10" i="6"/>
  <c r="I4" i="8"/>
  <c r="H8" i="9" l="1" a="1"/>
  <c r="H8" i="9" s="1"/>
  <c r="H11" i="9" a="1"/>
  <c r="H11" i="9" s="1"/>
  <c r="H10" i="9" a="1"/>
  <c r="H10" i="9" s="1"/>
  <c r="H7" i="9" a="1"/>
  <c r="H7" i="9" s="1"/>
  <c r="H9" i="9" a="1"/>
  <c r="H9" i="9" s="1"/>
  <c r="H15" i="9" a="1"/>
  <c r="H15" i="9" s="1"/>
  <c r="C12" i="6"/>
  <c r="D12" i="6"/>
  <c r="C7" i="6"/>
  <c r="D7" i="6"/>
  <c r="D6" i="6"/>
  <c r="C6" i="6"/>
  <c r="C10" i="6"/>
  <c r="D10" i="6"/>
  <c r="C11" i="6"/>
  <c r="D11" i="6"/>
  <c r="C8" i="6"/>
  <c r="D8" i="6"/>
  <c r="C9" i="6"/>
  <c r="D9" i="6"/>
  <c r="F7" i="9" a="1"/>
  <c r="F7" i="9" s="1"/>
  <c r="F15" i="9" a="1"/>
  <c r="F15" i="9" s="1"/>
  <c r="G15" i="9" s="1"/>
  <c r="F12" i="9" a="1"/>
  <c r="F12" i="9" s="1"/>
  <c r="G12" i="9" s="1"/>
  <c r="F6" i="9" a="1"/>
  <c r="F6" i="9" s="1"/>
  <c r="F8" i="9" a="1"/>
  <c r="F8" i="9" s="1"/>
  <c r="F10" i="9" a="1"/>
  <c r="F10" i="9" s="1"/>
  <c r="F17" i="9" a="1"/>
  <c r="F17" i="9" s="1"/>
  <c r="G17" i="9" s="1"/>
  <c r="F13" i="9" a="1"/>
  <c r="F13" i="9" s="1"/>
  <c r="G13" i="9" s="1"/>
  <c r="H6" i="9" a="1"/>
  <c r="H6" i="9" s="1"/>
  <c r="F11" i="9" a="1"/>
  <c r="F11" i="9" s="1"/>
  <c r="F14" i="9" a="1"/>
  <c r="F14" i="9" s="1"/>
  <c r="G14" i="9" s="1"/>
  <c r="F16" i="9" a="1"/>
  <c r="F16" i="9" s="1"/>
  <c r="G16" i="9" s="1"/>
  <c r="F9" i="9" a="1"/>
  <c r="F9" i="9" s="1"/>
  <c r="T10" i="5"/>
  <c r="D10" i="5" s="1"/>
  <c r="T6" i="5"/>
  <c r="D6" i="5" s="1"/>
  <c r="T7" i="5"/>
  <c r="D7" i="5" s="1"/>
  <c r="T12" i="5"/>
  <c r="D12" i="5" s="1"/>
  <c r="T12" i="4"/>
  <c r="D12" i="4" s="1"/>
  <c r="T11" i="5"/>
  <c r="D11" i="5" s="1"/>
  <c r="T13" i="5"/>
  <c r="C13" i="5" s="1"/>
  <c r="T9" i="5"/>
  <c r="D9" i="5" s="1"/>
  <c r="N13" i="6"/>
  <c r="N15" i="6"/>
  <c r="N17" i="6"/>
  <c r="N16" i="6"/>
  <c r="N14" i="6"/>
  <c r="N3" i="3"/>
  <c r="C11" i="4"/>
  <c r="D8" i="5"/>
  <c r="D8" i="4"/>
  <c r="T15" i="4"/>
  <c r="D15" i="4" s="1"/>
  <c r="D7" i="4"/>
  <c r="D9" i="4"/>
  <c r="C10" i="4"/>
  <c r="T15" i="5"/>
  <c r="C15" i="5" s="1"/>
  <c r="T17" i="4"/>
  <c r="T13" i="4"/>
  <c r="T14" i="5"/>
  <c r="T16" i="4"/>
  <c r="T14" i="4"/>
  <c r="T16" i="5"/>
  <c r="T17" i="5"/>
  <c r="C13" i="6" l="1"/>
  <c r="D13" i="6"/>
  <c r="C14" i="6"/>
  <c r="D14" i="6"/>
  <c r="C16" i="6"/>
  <c r="D16" i="6"/>
  <c r="C15" i="6"/>
  <c r="D15" i="6"/>
  <c r="C17" i="6"/>
  <c r="D17" i="6"/>
  <c r="C12" i="5"/>
  <c r="G11" i="9"/>
  <c r="G7" i="9"/>
  <c r="G10" i="9"/>
  <c r="G9" i="9"/>
  <c r="G8" i="9"/>
  <c r="G6" i="9"/>
  <c r="C12" i="4"/>
  <c r="C10" i="5"/>
  <c r="C6" i="5"/>
  <c r="C7" i="5"/>
  <c r="C11" i="5"/>
  <c r="C9" i="5"/>
  <c r="D13" i="5"/>
  <c r="C15" i="4"/>
  <c r="D15" i="5"/>
  <c r="D14" i="5"/>
  <c r="C14" i="5"/>
  <c r="D17" i="5"/>
  <c r="C17" i="5"/>
  <c r="D16" i="4"/>
  <c r="C16" i="4"/>
  <c r="D16" i="5"/>
  <c r="C16" i="5"/>
  <c r="C17" i="4"/>
  <c r="D17" i="4"/>
  <c r="C14" i="4"/>
  <c r="D14" i="4"/>
  <c r="C13" i="4"/>
  <c r="D13" i="4"/>
  <c r="H16" i="6" l="1" a="1"/>
  <c r="H16" i="6" s="1"/>
  <c r="H14" i="6" a="1"/>
  <c r="H14" i="6" s="1"/>
  <c r="H15" i="6" a="1"/>
  <c r="H15" i="6" s="1"/>
  <c r="H17" i="6" a="1"/>
  <c r="H17" i="6" s="1"/>
  <c r="H13" i="6" a="1"/>
  <c r="H13" i="6" s="1"/>
  <c r="H12" i="6" a="1"/>
  <c r="H12" i="6" s="1"/>
  <c r="H12" i="5" a="1"/>
  <c r="H12" i="5" s="1"/>
  <c r="H17" i="5" a="1"/>
  <c r="H17" i="5" s="1"/>
  <c r="H16" i="5" a="1"/>
  <c r="H16" i="5" s="1"/>
  <c r="H14" i="5" a="1"/>
  <c r="H14" i="5" s="1"/>
  <c r="H15" i="5" a="1"/>
  <c r="H15" i="5" s="1"/>
  <c r="H13" i="5" a="1"/>
  <c r="H13" i="5" s="1"/>
  <c r="H15" i="4" a="1"/>
  <c r="H15" i="4" s="1"/>
  <c r="H12" i="4" a="1"/>
  <c r="H12" i="4" s="1"/>
  <c r="H10" i="6" a="1"/>
  <c r="H10" i="6" s="1"/>
  <c r="F12" i="6" a="1"/>
  <c r="F12" i="6" s="1"/>
  <c r="H9" i="6" a="1"/>
  <c r="H9" i="6" s="1"/>
  <c r="H11" i="6" a="1"/>
  <c r="H11" i="6" s="1"/>
  <c r="H7" i="6" a="1"/>
  <c r="H7" i="6" s="1"/>
  <c r="H6" i="6" a="1"/>
  <c r="H6" i="6" s="1"/>
  <c r="H8" i="6" a="1"/>
  <c r="H8" i="6" s="1"/>
  <c r="H7" i="5" a="1"/>
  <c r="H7" i="5" s="1"/>
  <c r="H11" i="5" a="1"/>
  <c r="H11" i="5" s="1"/>
  <c r="H9" i="5" a="1"/>
  <c r="H9" i="5" s="1"/>
  <c r="H8" i="5" a="1"/>
  <c r="H8" i="5" s="1"/>
  <c r="H10" i="5" a="1"/>
  <c r="H10" i="5" s="1"/>
  <c r="H6" i="5" a="1"/>
  <c r="H6" i="5" s="1"/>
  <c r="H11" i="4" a="1"/>
  <c r="H11" i="4" s="1"/>
  <c r="H10" i="4" a="1"/>
  <c r="H10" i="4" s="1"/>
  <c r="H9" i="4" a="1"/>
  <c r="H9" i="4" s="1"/>
  <c r="H8" i="4" a="1"/>
  <c r="H8" i="4" s="1"/>
  <c r="H7" i="4" a="1"/>
  <c r="H7" i="4" s="1"/>
  <c r="H6" i="4" a="1"/>
  <c r="H6" i="4" s="1"/>
  <c r="Q6" i="3"/>
  <c r="Q8" i="3"/>
  <c r="Q7" i="3"/>
  <c r="Q16" i="3"/>
  <c r="Q14" i="3"/>
  <c r="Q11" i="3"/>
  <c r="Q9" i="3"/>
  <c r="Q17" i="3"/>
  <c r="Q12" i="3"/>
  <c r="Q13" i="3"/>
  <c r="Q10" i="3"/>
  <c r="Q15" i="3"/>
  <c r="F15" i="6" a="1"/>
  <c r="F15" i="6" s="1"/>
  <c r="G15" i="6" s="1"/>
  <c r="F9" i="6" a="1"/>
  <c r="F9" i="6" s="1"/>
  <c r="F11" i="5" a="1"/>
  <c r="F11" i="5" s="1"/>
  <c r="G11" i="5" s="1"/>
  <c r="F13" i="5" a="1"/>
  <c r="F13" i="5" s="1"/>
  <c r="G13" i="5" s="1"/>
  <c r="F10" i="6" a="1"/>
  <c r="F10" i="6" s="1"/>
  <c r="F14" i="5" a="1"/>
  <c r="F14" i="5" s="1"/>
  <c r="G14" i="5" s="1"/>
  <c r="H13" i="4" a="1"/>
  <c r="H13" i="4" s="1"/>
  <c r="F13" i="4" a="1"/>
  <c r="F13" i="4" s="1"/>
  <c r="F7" i="4" a="1"/>
  <c r="F7" i="4" s="1"/>
  <c r="F8" i="4" a="1"/>
  <c r="F8" i="4" s="1"/>
  <c r="F12" i="4" a="1"/>
  <c r="F12" i="4" s="1"/>
  <c r="F6" i="4" a="1"/>
  <c r="F6" i="4" s="1"/>
  <c r="F8" i="6" a="1"/>
  <c r="F8" i="6" s="1"/>
  <c r="F6" i="6" a="1"/>
  <c r="F6" i="6" s="1"/>
  <c r="F7" i="6" a="1"/>
  <c r="F7" i="6" s="1"/>
  <c r="F11" i="6" a="1"/>
  <c r="F11" i="6" s="1"/>
  <c r="F14" i="6" a="1"/>
  <c r="F14" i="6" s="1"/>
  <c r="F13" i="6" a="1"/>
  <c r="F13" i="6" s="1"/>
  <c r="F17" i="6" a="1"/>
  <c r="F17" i="6" s="1"/>
  <c r="F16" i="6" a="1"/>
  <c r="F16" i="6" s="1"/>
  <c r="F16" i="5" a="1"/>
  <c r="F16" i="5" s="1"/>
  <c r="F7" i="5" a="1"/>
  <c r="F7" i="5" s="1"/>
  <c r="F15" i="5" a="1"/>
  <c r="F15" i="5" s="1"/>
  <c r="H14" i="4" a="1"/>
  <c r="H14" i="4" s="1"/>
  <c r="F14" i="4" a="1"/>
  <c r="F14" i="4" s="1"/>
  <c r="F9" i="4" a="1"/>
  <c r="F9" i="4" s="1"/>
  <c r="F9" i="5" a="1"/>
  <c r="F9" i="5" s="1"/>
  <c r="F17" i="5" a="1"/>
  <c r="F17" i="5" s="1"/>
  <c r="F17" i="4" a="1"/>
  <c r="F17" i="4" s="1"/>
  <c r="H17" i="4" a="1"/>
  <c r="H17" i="4" s="1"/>
  <c r="F10" i="5" a="1"/>
  <c r="F10" i="5" s="1"/>
  <c r="F6" i="5" a="1"/>
  <c r="F6" i="5" s="1"/>
  <c r="F12" i="5" a="1"/>
  <c r="F12" i="5" s="1"/>
  <c r="F8" i="5" a="1"/>
  <c r="F8" i="5" s="1"/>
  <c r="F10" i="4" a="1"/>
  <c r="F10" i="4" s="1"/>
  <c r="H16" i="4" a="1"/>
  <c r="H16" i="4" s="1"/>
  <c r="F16" i="4" a="1"/>
  <c r="F16" i="4" s="1"/>
  <c r="F11" i="4" a="1"/>
  <c r="F11" i="4" s="1"/>
  <c r="F15" i="4" a="1"/>
  <c r="F15" i="4" s="1"/>
  <c r="G10" i="6" l="1"/>
  <c r="G9" i="6"/>
  <c r="G12" i="6"/>
  <c r="C12" i="3"/>
  <c r="A12" i="3"/>
  <c r="D12" i="3"/>
  <c r="C7" i="3"/>
  <c r="D7" i="3"/>
  <c r="A7" i="3"/>
  <c r="C17" i="3"/>
  <c r="D17" i="3"/>
  <c r="A17" i="3"/>
  <c r="A11" i="3"/>
  <c r="D11" i="3"/>
  <c r="C11" i="3"/>
  <c r="D14" i="3"/>
  <c r="A14" i="3"/>
  <c r="C14" i="3"/>
  <c r="A8" i="3"/>
  <c r="D8" i="3"/>
  <c r="C8" i="3"/>
  <c r="A9" i="3"/>
  <c r="C9" i="3"/>
  <c r="D9" i="3"/>
  <c r="D15" i="3"/>
  <c r="A15" i="3"/>
  <c r="C15" i="3"/>
  <c r="A10" i="3"/>
  <c r="D10" i="3"/>
  <c r="C10" i="3"/>
  <c r="A13" i="3"/>
  <c r="C13" i="3"/>
  <c r="D13" i="3"/>
  <c r="H13" i="3" s="1" a="1"/>
  <c r="H13" i="3" s="1"/>
  <c r="A16" i="3"/>
  <c r="D16" i="3"/>
  <c r="C16" i="3"/>
  <c r="C6" i="3"/>
  <c r="A6" i="3"/>
  <c r="D6" i="3"/>
  <c r="G16" i="4"/>
  <c r="G6" i="5"/>
  <c r="G16" i="5"/>
  <c r="G17" i="5"/>
  <c r="G12" i="4"/>
  <c r="G15" i="4"/>
  <c r="G14" i="6"/>
  <c r="G16" i="6"/>
  <c r="G8" i="4"/>
  <c r="G10" i="5"/>
  <c r="G17" i="4"/>
  <c r="G15" i="5"/>
  <c r="G17" i="6"/>
  <c r="G8" i="6"/>
  <c r="G7" i="4"/>
  <c r="G10" i="4"/>
  <c r="G7" i="6"/>
  <c r="G6" i="6"/>
  <c r="G8" i="5"/>
  <c r="G9" i="5"/>
  <c r="G7" i="5"/>
  <c r="G13" i="4"/>
  <c r="G13" i="6"/>
  <c r="G9" i="4"/>
  <c r="G11" i="4"/>
  <c r="G14" i="4"/>
  <c r="G12" i="5"/>
  <c r="G11" i="6"/>
  <c r="G6" i="4"/>
  <c r="M33" i="8" l="1"/>
  <c r="L33" i="8"/>
  <c r="K33" i="8"/>
  <c r="O33" i="8" s="1"/>
  <c r="P33" i="8" s="1"/>
  <c r="N33" i="8"/>
  <c r="J33" i="8"/>
  <c r="L36" i="8" s="1"/>
  <c r="H17" i="3" a="1"/>
  <c r="H17" i="3" s="1"/>
  <c r="H16" i="3" a="1"/>
  <c r="H16" i="3" s="1"/>
  <c r="H14" i="3" a="1"/>
  <c r="H14" i="3" s="1"/>
  <c r="H15" i="3" a="1"/>
  <c r="H15" i="3" s="1"/>
  <c r="H12" i="3" a="1"/>
  <c r="H12" i="3" s="1"/>
  <c r="H11" i="3" a="1"/>
  <c r="H11" i="3" s="1"/>
  <c r="K14" i="4" s="1"/>
  <c r="H8" i="3" a="1"/>
  <c r="H8" i="3" s="1"/>
  <c r="H9" i="3" a="1"/>
  <c r="H9" i="3" s="1"/>
  <c r="H7" i="3" a="1"/>
  <c r="H7" i="3" s="1"/>
  <c r="H10" i="3" a="1"/>
  <c r="H10" i="3" s="1"/>
  <c r="B14" i="3"/>
  <c r="A14" i="4"/>
  <c r="B13" i="3"/>
  <c r="A13" i="4"/>
  <c r="B11" i="3"/>
  <c r="M11" i="3" s="1"/>
  <c r="A11" i="4"/>
  <c r="B15" i="3"/>
  <c r="A15" i="4"/>
  <c r="B17" i="3"/>
  <c r="M17" i="3" s="1"/>
  <c r="A17" i="4"/>
  <c r="H6" i="3" a="1"/>
  <c r="H6" i="3" s="1"/>
  <c r="K12" i="4" s="1"/>
  <c r="F10" i="3" a="1"/>
  <c r="F10" i="3" s="1"/>
  <c r="F7" i="3" a="1"/>
  <c r="F7" i="3" s="1"/>
  <c r="F16" i="3" a="1"/>
  <c r="F16" i="3" s="1"/>
  <c r="F6" i="3" a="1"/>
  <c r="F6" i="3" s="1"/>
  <c r="F8" i="3" a="1"/>
  <c r="F8" i="3" s="1"/>
  <c r="F13" i="3" a="1"/>
  <c r="F13" i="3" s="1"/>
  <c r="F17" i="3" a="1"/>
  <c r="F17" i="3" s="1"/>
  <c r="F9" i="3" a="1"/>
  <c r="F9" i="3" s="1"/>
  <c r="F12" i="3" a="1"/>
  <c r="F12" i="3" s="1"/>
  <c r="F11" i="3" a="1"/>
  <c r="F11" i="3" s="1"/>
  <c r="F14" i="3" a="1"/>
  <c r="F14" i="3" s="1"/>
  <c r="F15" i="3" a="1"/>
  <c r="F15" i="3" s="1"/>
  <c r="B9" i="3"/>
  <c r="M9" i="3" s="1"/>
  <c r="A9" i="4"/>
  <c r="B16" i="3"/>
  <c r="A16" i="4"/>
  <c r="K8" i="4"/>
  <c r="B12" i="3"/>
  <c r="A12" i="4"/>
  <c r="B6" i="3"/>
  <c r="M6" i="3" s="1"/>
  <c r="A6" i="4"/>
  <c r="B8" i="3"/>
  <c r="M8" i="3" s="1"/>
  <c r="A8" i="4"/>
  <c r="B7" i="3"/>
  <c r="M7" i="3" s="1"/>
  <c r="A7" i="4"/>
  <c r="A10" i="4"/>
  <c r="B10" i="3"/>
  <c r="M10" i="3" s="1"/>
  <c r="L34" i="8" l="1"/>
  <c r="K34" i="8"/>
  <c r="O34" i="8" s="1"/>
  <c r="P34" i="8" s="1"/>
  <c r="N34" i="8"/>
  <c r="J34" i="8"/>
  <c r="M34" i="8"/>
  <c r="N16" i="3"/>
  <c r="N12" i="3"/>
  <c r="N15" i="3"/>
  <c r="K13" i="4"/>
  <c r="K17" i="4"/>
  <c r="K10" i="4"/>
  <c r="K15" i="4"/>
  <c r="K16" i="4"/>
  <c r="K13" i="5"/>
  <c r="N13" i="3"/>
  <c r="M13" i="3"/>
  <c r="L4" i="3" s="1"/>
  <c r="Q3" i="4" s="1"/>
  <c r="K11" i="4"/>
  <c r="K9" i="4"/>
  <c r="N8" i="3"/>
  <c r="K7" i="4"/>
  <c r="K7" i="5"/>
  <c r="K9" i="9" s="1"/>
  <c r="N9" i="3"/>
  <c r="B9" i="4"/>
  <c r="P9" i="4" s="1"/>
  <c r="A9" i="5"/>
  <c r="G16" i="3"/>
  <c r="I16" i="4"/>
  <c r="K6" i="4"/>
  <c r="K6" i="5" s="1"/>
  <c r="N6" i="3"/>
  <c r="B10" i="4"/>
  <c r="P10" i="4" s="1"/>
  <c r="A10" i="5"/>
  <c r="A11" i="9" s="1"/>
  <c r="G11" i="3"/>
  <c r="I11" i="4"/>
  <c r="G17" i="3"/>
  <c r="I17" i="3" s="1" a="1"/>
  <c r="I17" i="3" s="1"/>
  <c r="I17" i="4"/>
  <c r="G10" i="3"/>
  <c r="I10" i="4"/>
  <c r="N11" i="3"/>
  <c r="B12" i="4"/>
  <c r="P12" i="4" s="1"/>
  <c r="A12" i="5"/>
  <c r="B17" i="4"/>
  <c r="A17" i="5"/>
  <c r="G9" i="3"/>
  <c r="I9" i="4"/>
  <c r="B14" i="4"/>
  <c r="P14" i="4" s="1"/>
  <c r="A14" i="5"/>
  <c r="N10" i="3"/>
  <c r="B16" i="4"/>
  <c r="A16" i="5"/>
  <c r="G12" i="3"/>
  <c r="I12" i="4"/>
  <c r="G6" i="3"/>
  <c r="J6" i="4" s="1"/>
  <c r="I6" i="4"/>
  <c r="I6" i="5" s="1"/>
  <c r="B8" i="4"/>
  <c r="P8" i="4" s="1"/>
  <c r="A8" i="5"/>
  <c r="A7" i="9" s="1"/>
  <c r="B6" i="4"/>
  <c r="P6" i="4" s="1"/>
  <c r="A6" i="5"/>
  <c r="G15" i="3"/>
  <c r="I15" i="4"/>
  <c r="G13" i="3"/>
  <c r="I13" i="4"/>
  <c r="B15" i="4"/>
  <c r="A15" i="5"/>
  <c r="N7" i="3"/>
  <c r="O15" i="3" s="1" a="1"/>
  <c r="O15" i="3" s="1"/>
  <c r="A13" i="5"/>
  <c r="B13" i="4"/>
  <c r="G14" i="3"/>
  <c r="I14" i="3" s="1" a="1"/>
  <c r="I14" i="3" s="1"/>
  <c r="I14" i="4"/>
  <c r="I12" i="3" a="1"/>
  <c r="I12" i="3" s="1"/>
  <c r="N17" i="3"/>
  <c r="I16" i="3" a="1"/>
  <c r="I16" i="3" s="1"/>
  <c r="B7" i="4"/>
  <c r="P7" i="4" s="1"/>
  <c r="A7" i="5"/>
  <c r="A9" i="9" s="1"/>
  <c r="G8" i="3"/>
  <c r="I8" i="4"/>
  <c r="G7" i="3"/>
  <c r="I7" i="4"/>
  <c r="I15" i="3" a="1"/>
  <c r="I15" i="3" s="1"/>
  <c r="A11" i="5"/>
  <c r="A8" i="9" s="1"/>
  <c r="B11" i="4"/>
  <c r="P11" i="4" s="1"/>
  <c r="I13" i="3" a="1"/>
  <c r="I13" i="3" s="1"/>
  <c r="N14" i="3"/>
  <c r="K35" i="8" l="1"/>
  <c r="O35" i="8" s="1"/>
  <c r="P35" i="8" s="1"/>
  <c r="N35" i="8"/>
  <c r="J35" i="8"/>
  <c r="M35" i="8"/>
  <c r="L35" i="8"/>
  <c r="I7" i="3" a="1"/>
  <c r="I7" i="3" s="1"/>
  <c r="K14" i="5"/>
  <c r="J12" i="4"/>
  <c r="J12" i="5" s="1"/>
  <c r="A14" i="9"/>
  <c r="B14" i="9" s="1"/>
  <c r="K16" i="5"/>
  <c r="B7" i="9"/>
  <c r="P7" i="9" s="1"/>
  <c r="A9" i="6"/>
  <c r="A13" i="9"/>
  <c r="B13" i="9" s="1"/>
  <c r="A10" i="9"/>
  <c r="B11" i="9"/>
  <c r="P11" i="9" s="1"/>
  <c r="A8" i="6"/>
  <c r="B8" i="9"/>
  <c r="P8" i="9" s="1"/>
  <c r="A7" i="6"/>
  <c r="B9" i="9"/>
  <c r="P9" i="9" s="1"/>
  <c r="A12" i="9"/>
  <c r="A6" i="9"/>
  <c r="I11" i="3" a="1"/>
  <c r="I11" i="3" s="1"/>
  <c r="I8" i="3" a="1"/>
  <c r="I8" i="3" s="1"/>
  <c r="I6" i="3" a="1"/>
  <c r="I6" i="3" s="1"/>
  <c r="I9" i="3" a="1"/>
  <c r="I9" i="3" s="1"/>
  <c r="I6" i="9"/>
  <c r="I6" i="6" s="1"/>
  <c r="K6" i="9"/>
  <c r="K6" i="6" s="1"/>
  <c r="J10" i="4"/>
  <c r="K8" i="5"/>
  <c r="K7" i="9" s="1"/>
  <c r="K9" i="6" s="1"/>
  <c r="K9" i="5"/>
  <c r="I15" i="5"/>
  <c r="K10" i="5"/>
  <c r="K11" i="9" s="1"/>
  <c r="K8" i="6" s="1"/>
  <c r="I10" i="3" a="1"/>
  <c r="I10" i="3" s="1"/>
  <c r="A17" i="9"/>
  <c r="Q16" i="4"/>
  <c r="A16" i="9"/>
  <c r="A15" i="9"/>
  <c r="A10" i="6" s="1"/>
  <c r="K15" i="9"/>
  <c r="K16" i="6" s="1"/>
  <c r="K15" i="5"/>
  <c r="I16" i="5"/>
  <c r="I14" i="5"/>
  <c r="Q13" i="4"/>
  <c r="O4" i="4"/>
  <c r="Q3" i="5" s="1"/>
  <c r="K17" i="5"/>
  <c r="K12" i="5"/>
  <c r="K12" i="9" s="1"/>
  <c r="I17" i="5"/>
  <c r="J17" i="4"/>
  <c r="I13" i="5"/>
  <c r="J13" i="4"/>
  <c r="L13" i="4" s="1" a="1"/>
  <c r="L13" i="4" s="1"/>
  <c r="J6" i="5"/>
  <c r="J6" i="9" s="1"/>
  <c r="J6" i="6" s="1"/>
  <c r="I12" i="5"/>
  <c r="I12" i="9" s="1"/>
  <c r="J15" i="4"/>
  <c r="O14" i="3" a="1"/>
  <c r="O14" i="3" s="1"/>
  <c r="O11" i="3" a="1"/>
  <c r="O11" i="3" s="1"/>
  <c r="O13" i="3" a="1"/>
  <c r="O13" i="3" s="1"/>
  <c r="O16" i="3" a="1"/>
  <c r="O16" i="3" s="1"/>
  <c r="O12" i="3" a="1"/>
  <c r="O12" i="3" s="1"/>
  <c r="O9" i="3" a="1"/>
  <c r="O9" i="3" s="1"/>
  <c r="O8" i="3" a="1"/>
  <c r="O8" i="3" s="1"/>
  <c r="O7" i="3" a="1"/>
  <c r="O7" i="3" s="1"/>
  <c r="O17" i="3" a="1"/>
  <c r="O17" i="3" s="1"/>
  <c r="O10" i="3" a="1"/>
  <c r="O10" i="3" s="1"/>
  <c r="O6" i="3" a="1"/>
  <c r="O6" i="3" s="1"/>
  <c r="J14" i="4"/>
  <c r="J16" i="4"/>
  <c r="K11" i="5"/>
  <c r="J11" i="4"/>
  <c r="J8" i="5" s="1"/>
  <c r="J7" i="9" s="1"/>
  <c r="J9" i="6" s="1"/>
  <c r="I8" i="5"/>
  <c r="I7" i="9" s="1"/>
  <c r="I9" i="6" s="1"/>
  <c r="J9" i="4"/>
  <c r="Q9" i="4"/>
  <c r="J7" i="4"/>
  <c r="I9" i="5"/>
  <c r="I10" i="9" s="1"/>
  <c r="I11" i="6" s="1"/>
  <c r="J8" i="4"/>
  <c r="I7" i="5"/>
  <c r="I9" i="9" s="1"/>
  <c r="I11" i="5"/>
  <c r="I8" i="9" s="1"/>
  <c r="I7" i="6" s="1"/>
  <c r="I10" i="5"/>
  <c r="I11" i="9" s="1"/>
  <c r="I8" i="6" s="1"/>
  <c r="Q7" i="4"/>
  <c r="Q17" i="4"/>
  <c r="Q6" i="4"/>
  <c r="B15" i="5"/>
  <c r="P15" i="5" s="1"/>
  <c r="L15" i="4" a="1"/>
  <c r="L15" i="4" s="1"/>
  <c r="B6" i="5"/>
  <c r="P6" i="5" s="1"/>
  <c r="L12" i="4" a="1"/>
  <c r="L12" i="4" s="1"/>
  <c r="B11" i="5"/>
  <c r="P11" i="5" s="1"/>
  <c r="B7" i="5"/>
  <c r="P7" i="5" s="1"/>
  <c r="B16" i="5"/>
  <c r="B14" i="5"/>
  <c r="Q15" i="4"/>
  <c r="L14" i="4" a="1"/>
  <c r="L14" i="4" s="1"/>
  <c r="B17" i="5"/>
  <c r="P17" i="5" s="1"/>
  <c r="B9" i="5"/>
  <c r="P9" i="5" s="1"/>
  <c r="B10" i="5"/>
  <c r="P10" i="5" s="1"/>
  <c r="B12" i="5"/>
  <c r="P12" i="5" s="1"/>
  <c r="L16" i="4" a="1"/>
  <c r="L16" i="4" s="1"/>
  <c r="Q12" i="4"/>
  <c r="Q10" i="4"/>
  <c r="L17" i="4" a="1"/>
  <c r="L17" i="4" s="1"/>
  <c r="Q11" i="4"/>
  <c r="Q8" i="4"/>
  <c r="Q14" i="4"/>
  <c r="B13" i="5"/>
  <c r="B8" i="5"/>
  <c r="P8" i="5" s="1"/>
  <c r="A12" i="6" l="1"/>
  <c r="B12" i="6" s="1"/>
  <c r="I12" i="6"/>
  <c r="A13" i="6"/>
  <c r="K10" i="6"/>
  <c r="A15" i="6"/>
  <c r="B15" i="6" s="1"/>
  <c r="J36" i="8"/>
  <c r="N36" i="8"/>
  <c r="M36" i="8"/>
  <c r="K36" i="8"/>
  <c r="O36" i="8" s="1"/>
  <c r="P36" i="8" s="1"/>
  <c r="L6" i="4" a="1"/>
  <c r="L6" i="4" s="1"/>
  <c r="K12" i="6"/>
  <c r="K14" i="9"/>
  <c r="B12" i="9"/>
  <c r="B6" i="9"/>
  <c r="P6" i="9" s="1"/>
  <c r="A6" i="6"/>
  <c r="B10" i="9"/>
  <c r="P10" i="9" s="1"/>
  <c r="A11" i="6"/>
  <c r="K13" i="9"/>
  <c r="K15" i="6" s="1"/>
  <c r="K10" i="9"/>
  <c r="K11" i="6" s="1"/>
  <c r="L10" i="4" a="1"/>
  <c r="L10" i="4" s="1"/>
  <c r="L11" i="4" a="1"/>
  <c r="L11" i="4" s="1"/>
  <c r="K16" i="9"/>
  <c r="K8" i="9"/>
  <c r="K7" i="6" s="1"/>
  <c r="L7" i="4" a="1"/>
  <c r="L7" i="4" s="1"/>
  <c r="L9" i="4" a="1"/>
  <c r="L9" i="4" s="1"/>
  <c r="J14" i="5"/>
  <c r="B17" i="9"/>
  <c r="A14" i="6"/>
  <c r="B14" i="6" s="1"/>
  <c r="B16" i="9"/>
  <c r="P16" i="9" s="1"/>
  <c r="A17" i="6"/>
  <c r="B17" i="6" s="1"/>
  <c r="B15" i="9"/>
  <c r="A16" i="6"/>
  <c r="L12" i="9" a="1"/>
  <c r="L12" i="9" s="1"/>
  <c r="J10" i="5"/>
  <c r="J13" i="5"/>
  <c r="L8" i="4" a="1"/>
  <c r="L8" i="4" s="1"/>
  <c r="J7" i="5"/>
  <c r="J9" i="9" s="1"/>
  <c r="K17" i="9"/>
  <c r="K14" i="6" s="1"/>
  <c r="I14" i="9"/>
  <c r="I13" i="6" s="1"/>
  <c r="J12" i="9"/>
  <c r="I13" i="9"/>
  <c r="I15" i="6" s="1"/>
  <c r="I15" i="9"/>
  <c r="I16" i="6" s="1"/>
  <c r="I16" i="9"/>
  <c r="I17" i="6" s="1"/>
  <c r="I17" i="9"/>
  <c r="I14" i="6" s="1"/>
  <c r="J17" i="5"/>
  <c r="Q13" i="5"/>
  <c r="J15" i="5"/>
  <c r="J16" i="5"/>
  <c r="R13" i="4" a="1"/>
  <c r="R13" i="4" s="1"/>
  <c r="R17" i="4" a="1"/>
  <c r="R17" i="4" s="1"/>
  <c r="R14" i="4" a="1"/>
  <c r="R14" i="4" s="1"/>
  <c r="R9" i="4" a="1"/>
  <c r="R9" i="4" s="1"/>
  <c r="R16" i="4" a="1"/>
  <c r="R16" i="4" s="1"/>
  <c r="R12" i="4" a="1"/>
  <c r="R12" i="4" s="1"/>
  <c r="R11" i="4" a="1"/>
  <c r="R11" i="4" s="1"/>
  <c r="R7" i="4" a="1"/>
  <c r="R7" i="4" s="1"/>
  <c r="R8" i="4" a="1"/>
  <c r="R8" i="4" s="1"/>
  <c r="R15" i="4" a="1"/>
  <c r="R15" i="4" s="1"/>
  <c r="R10" i="4" a="1"/>
  <c r="R10" i="4" s="1"/>
  <c r="R6" i="4" a="1"/>
  <c r="R6" i="4" s="1"/>
  <c r="O4" i="5"/>
  <c r="Q3" i="9" s="1"/>
  <c r="Q16" i="5"/>
  <c r="J9" i="5"/>
  <c r="J10" i="9" s="1"/>
  <c r="J11" i="6" s="1"/>
  <c r="J11" i="5"/>
  <c r="Q12" i="5"/>
  <c r="Q15" i="5"/>
  <c r="Q10" i="5"/>
  <c r="Q11" i="9" s="1"/>
  <c r="Q11" i="5"/>
  <c r="Q8" i="9" s="1"/>
  <c r="B8" i="6"/>
  <c r="L12" i="5" a="1"/>
  <c r="L12" i="5" s="1"/>
  <c r="L16" i="5" a="1"/>
  <c r="L16" i="5" s="1"/>
  <c r="Q7" i="5"/>
  <c r="Q9" i="9" s="1"/>
  <c r="B9" i="6"/>
  <c r="B7" i="6"/>
  <c r="B10" i="6"/>
  <c r="Q9" i="5"/>
  <c r="L13" i="5" a="1"/>
  <c r="L13" i="5" s="1"/>
  <c r="L17" i="5" a="1"/>
  <c r="L17" i="5" s="1"/>
  <c r="B13" i="6"/>
  <c r="L14" i="5" a="1"/>
  <c r="L14" i="5" s="1"/>
  <c r="Q8" i="5"/>
  <c r="Q7" i="9" s="1"/>
  <c r="Q14" i="5"/>
  <c r="Q6" i="5"/>
  <c r="Q17" i="5"/>
  <c r="L15" i="5" l="1" a="1"/>
  <c r="L15" i="5" s="1"/>
  <c r="I10" i="6"/>
  <c r="B6" i="6"/>
  <c r="N37" i="8"/>
  <c r="J37" i="8"/>
  <c r="M37" i="8"/>
  <c r="L37" i="8"/>
  <c r="K37" i="8"/>
  <c r="O37" i="8" s="1"/>
  <c r="P37" i="8" s="1"/>
  <c r="Q10" i="9"/>
  <c r="B11" i="6"/>
  <c r="J15" i="9"/>
  <c r="J16" i="6" s="1"/>
  <c r="K17" i="6"/>
  <c r="K13" i="6"/>
  <c r="S14" i="4" a="1"/>
  <c r="S14" i="4" s="1"/>
  <c r="O4" i="9"/>
  <c r="L11" i="5" a="1"/>
  <c r="L11" i="5" s="1"/>
  <c r="J8" i="9"/>
  <c r="J7" i="6" s="1"/>
  <c r="Q12" i="9"/>
  <c r="R12" i="9" s="1" a="1"/>
  <c r="R12" i="9" s="1"/>
  <c r="Q6" i="9"/>
  <c r="L10" i="5" a="1"/>
  <c r="L10" i="5" s="1"/>
  <c r="Q14" i="9"/>
  <c r="L8" i="5" a="1"/>
  <c r="L8" i="5" s="1"/>
  <c r="J11" i="9"/>
  <c r="J8" i="6" s="1"/>
  <c r="B16" i="6"/>
  <c r="Q13" i="9"/>
  <c r="J12" i="6"/>
  <c r="R14" i="9" a="1"/>
  <c r="R14" i="9" s="1"/>
  <c r="L9" i="5" a="1"/>
  <c r="L9" i="5" s="1"/>
  <c r="L6" i="5" a="1"/>
  <c r="L6" i="5" s="1"/>
  <c r="L7" i="5" a="1"/>
  <c r="L7" i="5" s="1"/>
  <c r="R16" i="5" a="1"/>
  <c r="R16" i="5" s="1"/>
  <c r="Q17" i="9"/>
  <c r="J16" i="9"/>
  <c r="Q15" i="9"/>
  <c r="R13" i="9" s="1" a="1"/>
  <c r="R13" i="9" s="1"/>
  <c r="Q16" i="9"/>
  <c r="J13" i="9"/>
  <c r="L13" i="9" s="1" a="1"/>
  <c r="L13" i="9" s="1"/>
  <c r="J17" i="9"/>
  <c r="J14" i="9"/>
  <c r="L14" i="6" a="1"/>
  <c r="L14" i="6" s="1"/>
  <c r="R15" i="5" a="1"/>
  <c r="R15" i="5" s="1"/>
  <c r="R11" i="5" a="1"/>
  <c r="R11" i="5" s="1"/>
  <c r="R14" i="5" a="1"/>
  <c r="R14" i="5" s="1"/>
  <c r="R6" i="5" a="1"/>
  <c r="R6" i="5" s="1"/>
  <c r="R13" i="5" a="1"/>
  <c r="R13" i="5" s="1"/>
  <c r="L12" i="6" a="1"/>
  <c r="L12" i="6" s="1"/>
  <c r="R17" i="5" a="1"/>
  <c r="R17" i="5" s="1"/>
  <c r="R8" i="5" a="1"/>
  <c r="R8" i="5" s="1"/>
  <c r="R10" i="5" a="1"/>
  <c r="R10" i="5" s="1"/>
  <c r="R9" i="5" a="1"/>
  <c r="R9" i="5" s="1"/>
  <c r="R7" i="5" a="1"/>
  <c r="R7" i="5" s="1"/>
  <c r="S12" i="4" a="1"/>
  <c r="S12" i="4" s="1"/>
  <c r="R12" i="5" a="1"/>
  <c r="R12" i="5" s="1"/>
  <c r="J10" i="6" l="1"/>
  <c r="R15" i="9" a="1"/>
  <c r="R15" i="9" s="1"/>
  <c r="L15" i="9" a="1"/>
  <c r="L15" i="9" s="1"/>
  <c r="R11" i="9" a="1"/>
  <c r="R11" i="9" s="1"/>
  <c r="R10" i="9" a="1"/>
  <c r="R10" i="9" s="1"/>
  <c r="R6" i="9" a="1"/>
  <c r="R6" i="9" s="1"/>
  <c r="R8" i="9" a="1"/>
  <c r="R8" i="9" s="1"/>
  <c r="R9" i="9" a="1"/>
  <c r="R9" i="9" s="1"/>
  <c r="L10" i="9" a="1"/>
  <c r="L10" i="9" s="1"/>
  <c r="L9" i="9" a="1"/>
  <c r="L9" i="9" s="1"/>
  <c r="R7" i="9" a="1"/>
  <c r="R7" i="9" s="1"/>
  <c r="L17" i="9" a="1"/>
  <c r="L17" i="9" s="1"/>
  <c r="J14" i="6"/>
  <c r="L7" i="9" a="1"/>
  <c r="L7" i="9" s="1"/>
  <c r="L8" i="9" a="1"/>
  <c r="L8" i="9" s="1"/>
  <c r="L6" i="9" a="1"/>
  <c r="L6" i="9" s="1"/>
  <c r="L11" i="9" a="1"/>
  <c r="L11" i="9" s="1"/>
  <c r="L16" i="9" a="1"/>
  <c r="L16" i="9" s="1"/>
  <c r="J17" i="6"/>
  <c r="L14" i="9" a="1"/>
  <c r="L14" i="9" s="1"/>
  <c r="J13" i="6"/>
  <c r="J15" i="6"/>
  <c r="L15" i="6" s="1" a="1"/>
  <c r="L15" i="6" s="1"/>
  <c r="R17" i="9" a="1"/>
  <c r="R17" i="9" s="1"/>
  <c r="R16" i="9" a="1"/>
  <c r="R16" i="9" s="1"/>
  <c r="L16" i="6" l="1" a="1"/>
  <c r="L16" i="6" s="1"/>
  <c r="L17" i="6" a="1"/>
  <c r="L17" i="6" s="1"/>
  <c r="L13" i="6" a="1"/>
  <c r="L13" i="6" s="1"/>
  <c r="L8" i="6" a="1"/>
  <c r="L8" i="6" s="1"/>
  <c r="L11" i="6" a="1"/>
  <c r="L11" i="6" s="1"/>
  <c r="L9" i="6" a="1"/>
  <c r="L9" i="6" s="1"/>
  <c r="L7" i="6" a="1"/>
  <c r="L7" i="6" s="1"/>
  <c r="L6" i="6" a="1"/>
  <c r="L6" i="6" s="1"/>
  <c r="L10" i="6" a="1"/>
  <c r="L10" i="6" s="1"/>
  <c r="O13" i="6" l="1" a="1"/>
  <c r="O13" i="6" s="1"/>
  <c r="O10" i="6" a="1"/>
  <c r="O10" i="6" s="1"/>
  <c r="O6" i="6" a="1"/>
  <c r="O6" i="6" s="1"/>
  <c r="O17" i="6" a="1"/>
  <c r="O17" i="6" s="1"/>
  <c r="O12" i="6" a="1"/>
  <c r="O12" i="6" s="1"/>
  <c r="O14" i="6" a="1"/>
  <c r="O14" i="6" s="1"/>
  <c r="O16" i="6" a="1"/>
  <c r="O16" i="6" s="1"/>
  <c r="O7" i="6" a="1"/>
  <c r="O7" i="6" s="1"/>
  <c r="O9" i="6" a="1"/>
  <c r="O9" i="6" s="1"/>
  <c r="O11" i="6" a="1"/>
  <c r="O11" i="6" s="1"/>
  <c r="O8" i="6" a="1"/>
  <c r="O8" i="6" s="1"/>
  <c r="O15" i="6" a="1"/>
  <c r="O15" i="6" s="1"/>
  <c r="O7" i="7" l="1"/>
  <c r="P7" i="7" s="1"/>
  <c r="A7" i="7" s="1"/>
  <c r="J7" i="7" s="1"/>
  <c r="O5" i="7"/>
  <c r="P5" i="7" s="1"/>
  <c r="A5" i="7" s="1"/>
  <c r="O9" i="7"/>
  <c r="P9" i="7" s="1"/>
  <c r="A9" i="7" s="1"/>
  <c r="O6" i="7"/>
  <c r="P6" i="7" s="1"/>
  <c r="A6" i="7" s="1"/>
  <c r="C25" i="8" s="1"/>
  <c r="E29" i="8" s="1"/>
  <c r="O11" i="7"/>
  <c r="P11" i="7" s="1"/>
  <c r="A11" i="7" s="1"/>
  <c r="C60" i="8" s="1"/>
  <c r="O10" i="7"/>
  <c r="P10" i="7" s="1"/>
  <c r="A10" i="7" s="1"/>
  <c r="O14" i="7"/>
  <c r="P14" i="7" s="1"/>
  <c r="A14" i="7" s="1"/>
  <c r="C81" i="8" s="1"/>
  <c r="O8" i="7"/>
  <c r="P8" i="7" s="1"/>
  <c r="A8" i="7" s="1"/>
  <c r="O13" i="7"/>
  <c r="P13" i="7" s="1"/>
  <c r="A13" i="7" s="1"/>
  <c r="C74" i="8" s="1"/>
  <c r="A6" i="8"/>
  <c r="O15" i="7"/>
  <c r="P15" i="7" s="1"/>
  <c r="A15" i="7" s="1"/>
  <c r="C88" i="8" s="1"/>
  <c r="O12" i="7"/>
  <c r="P12" i="7" s="1"/>
  <c r="A12" i="7" s="1"/>
  <c r="C67" i="8" s="1"/>
  <c r="O16" i="7"/>
  <c r="P16" i="7" s="1"/>
  <c r="A16" i="7" s="1"/>
  <c r="C95" i="8" s="1"/>
  <c r="D96" i="8" l="1"/>
  <c r="H96" i="8" s="1"/>
  <c r="I96" i="8" s="1"/>
  <c r="B97" i="8"/>
  <c r="E99" i="8"/>
  <c r="F98" i="8"/>
  <c r="B96" i="8"/>
  <c r="F96" i="8"/>
  <c r="E96" i="8"/>
  <c r="G97" i="8"/>
  <c r="B95" i="8"/>
  <c r="I95" i="8" s="1"/>
  <c r="B98" i="8"/>
  <c r="C97" i="8"/>
  <c r="E98" i="8"/>
  <c r="D98" i="8"/>
  <c r="H98" i="8" s="1"/>
  <c r="I98" i="8" s="1"/>
  <c r="D97" i="8"/>
  <c r="H97" i="8" s="1"/>
  <c r="I97" i="8" s="1"/>
  <c r="G98" i="8"/>
  <c r="G96" i="8"/>
  <c r="F97" i="8"/>
  <c r="E97" i="8"/>
  <c r="C98" i="8"/>
  <c r="C96" i="8"/>
  <c r="D99" i="8"/>
  <c r="H99" i="8" s="1"/>
  <c r="I99" i="8" s="1"/>
  <c r="G99" i="8"/>
  <c r="F99" i="8"/>
  <c r="C99" i="8"/>
  <c r="B99" i="8"/>
  <c r="B101" i="8"/>
  <c r="F101" i="8"/>
  <c r="C100" i="8"/>
  <c r="D100" i="8"/>
  <c r="H100" i="8" s="1"/>
  <c r="I100" i="8" s="1"/>
  <c r="F100" i="8"/>
  <c r="G100" i="8"/>
  <c r="G101" i="8"/>
  <c r="E100" i="8"/>
  <c r="B100" i="8"/>
  <c r="B74" i="8"/>
  <c r="I74" i="8" s="1"/>
  <c r="E78" i="8"/>
  <c r="E75" i="8"/>
  <c r="D76" i="8"/>
  <c r="H76" i="8" s="1"/>
  <c r="I76" i="8" s="1"/>
  <c r="D77" i="8"/>
  <c r="H77" i="8" s="1"/>
  <c r="I77" i="8" s="1"/>
  <c r="F77" i="8"/>
  <c r="E76" i="8"/>
  <c r="G77" i="8"/>
  <c r="G75" i="8"/>
  <c r="B77" i="8"/>
  <c r="F76" i="8"/>
  <c r="F75" i="8"/>
  <c r="C77" i="8"/>
  <c r="C75" i="8"/>
  <c r="B76" i="8"/>
  <c r="B75" i="8"/>
  <c r="G76" i="8"/>
  <c r="D75" i="8"/>
  <c r="H75" i="8" s="1"/>
  <c r="I75" i="8" s="1"/>
  <c r="E77" i="8"/>
  <c r="C76" i="8"/>
  <c r="B78" i="8"/>
  <c r="D78" i="8"/>
  <c r="H78" i="8" s="1"/>
  <c r="I78" i="8" s="1"/>
  <c r="F78" i="8"/>
  <c r="G78" i="8"/>
  <c r="C78" i="8"/>
  <c r="F80" i="8"/>
  <c r="B79" i="8"/>
  <c r="C79" i="8"/>
  <c r="B80" i="8"/>
  <c r="D79" i="8"/>
  <c r="H79" i="8" s="1"/>
  <c r="I79" i="8" s="1"/>
  <c r="E79" i="8"/>
  <c r="G80" i="8"/>
  <c r="F79" i="8"/>
  <c r="G79" i="8"/>
  <c r="B60" i="8"/>
  <c r="I60" i="8" s="1"/>
  <c r="D63" i="8"/>
  <c r="H63" i="8" s="1"/>
  <c r="E64" i="8"/>
  <c r="E61" i="8"/>
  <c r="E62" i="8"/>
  <c r="F63" i="8"/>
  <c r="F62" i="8"/>
  <c r="G63" i="8"/>
  <c r="G61" i="8"/>
  <c r="B63" i="8"/>
  <c r="B62" i="8"/>
  <c r="F61" i="8"/>
  <c r="C63" i="8"/>
  <c r="C61" i="8"/>
  <c r="D62" i="8"/>
  <c r="H62" i="8" s="1"/>
  <c r="I62" i="8" s="1"/>
  <c r="B61" i="8"/>
  <c r="G62" i="8"/>
  <c r="D61" i="8"/>
  <c r="H61" i="8" s="1"/>
  <c r="I61" i="8" s="1"/>
  <c r="E63" i="8"/>
  <c r="C62" i="8"/>
  <c r="D64" i="8"/>
  <c r="H64" i="8" s="1"/>
  <c r="C64" i="8"/>
  <c r="F64" i="8"/>
  <c r="B64" i="8"/>
  <c r="G64" i="8"/>
  <c r="E65" i="8"/>
  <c r="F65" i="8"/>
  <c r="B66" i="8"/>
  <c r="G65" i="8"/>
  <c r="D65" i="8"/>
  <c r="H65" i="8" s="1"/>
  <c r="G66" i="8"/>
  <c r="F66" i="8"/>
  <c r="C65" i="8"/>
  <c r="B65" i="8"/>
  <c r="E68" i="8"/>
  <c r="E71" i="8"/>
  <c r="D69" i="8"/>
  <c r="H69" i="8" s="1"/>
  <c r="I69" i="8" s="1"/>
  <c r="B70" i="8"/>
  <c r="F69" i="8"/>
  <c r="E69" i="8"/>
  <c r="G69" i="8"/>
  <c r="B69" i="8"/>
  <c r="F68" i="8"/>
  <c r="C69" i="8"/>
  <c r="D68" i="8"/>
  <c r="H68" i="8" s="1"/>
  <c r="I68" i="8" s="1"/>
  <c r="B68" i="8"/>
  <c r="B67" i="8"/>
  <c r="I67" i="8" s="1"/>
  <c r="G70" i="8"/>
  <c r="G68" i="8"/>
  <c r="D70" i="8"/>
  <c r="H70" i="8" s="1"/>
  <c r="I70" i="8" s="1"/>
  <c r="F70" i="8"/>
  <c r="E70" i="8"/>
  <c r="C70" i="8"/>
  <c r="C68" i="8"/>
  <c r="D71" i="8"/>
  <c r="H71" i="8" s="1"/>
  <c r="I71" i="8" s="1"/>
  <c r="C71" i="8"/>
  <c r="B71" i="8"/>
  <c r="F71" i="8"/>
  <c r="G71" i="8"/>
  <c r="G73" i="8"/>
  <c r="C72" i="8"/>
  <c r="E72" i="8"/>
  <c r="F72" i="8"/>
  <c r="B72" i="8"/>
  <c r="G72" i="8"/>
  <c r="B73" i="8"/>
  <c r="D72" i="8"/>
  <c r="H72" i="8" s="1"/>
  <c r="I72" i="8" s="1"/>
  <c r="F73" i="8"/>
  <c r="I73" i="8" s="1"/>
  <c r="D89" i="8"/>
  <c r="H89" i="8" s="1"/>
  <c r="I89" i="8" s="1"/>
  <c r="B89" i="8"/>
  <c r="B90" i="8"/>
  <c r="E92" i="8"/>
  <c r="F91" i="8"/>
  <c r="F90" i="8"/>
  <c r="E90" i="8"/>
  <c r="G91" i="8"/>
  <c r="G89" i="8"/>
  <c r="F89" i="8"/>
  <c r="E89" i="8"/>
  <c r="C91" i="8"/>
  <c r="C89" i="8"/>
  <c r="B88" i="8"/>
  <c r="I88" i="8" s="1"/>
  <c r="B91" i="8"/>
  <c r="G90" i="8"/>
  <c r="E91" i="8"/>
  <c r="D91" i="8"/>
  <c r="H91" i="8" s="1"/>
  <c r="I91" i="8" s="1"/>
  <c r="D90" i="8"/>
  <c r="H90" i="8" s="1"/>
  <c r="I90" i="8" s="1"/>
  <c r="C90" i="8"/>
  <c r="G92" i="8"/>
  <c r="B92" i="8"/>
  <c r="D92" i="8"/>
  <c r="H92" i="8" s="1"/>
  <c r="I92" i="8" s="1"/>
  <c r="C92" i="8"/>
  <c r="F92" i="8"/>
  <c r="B93" i="8"/>
  <c r="E93" i="8"/>
  <c r="B94" i="8"/>
  <c r="D93" i="8"/>
  <c r="H93" i="8" s="1"/>
  <c r="I93" i="8" s="1"/>
  <c r="G93" i="8"/>
  <c r="F93" i="8"/>
  <c r="G94" i="8"/>
  <c r="F94" i="8"/>
  <c r="C93" i="8"/>
  <c r="E82" i="8"/>
  <c r="D82" i="8"/>
  <c r="H82" i="8" s="1"/>
  <c r="I82" i="8" s="1"/>
  <c r="D83" i="8"/>
  <c r="H83" i="8" s="1"/>
  <c r="I83" i="8" s="1"/>
  <c r="D84" i="8"/>
  <c r="H84" i="8" s="1"/>
  <c r="I84" i="8" s="1"/>
  <c r="E85" i="8"/>
  <c r="B84" i="8"/>
  <c r="F83" i="8"/>
  <c r="E83" i="8"/>
  <c r="G83" i="8"/>
  <c r="B83" i="8"/>
  <c r="F82" i="8"/>
  <c r="C83" i="8"/>
  <c r="B82" i="8"/>
  <c r="B81" i="8"/>
  <c r="I81" i="8" s="1"/>
  <c r="G84" i="8"/>
  <c r="G82" i="8"/>
  <c r="F84" i="8"/>
  <c r="E84" i="8"/>
  <c r="C84" i="8"/>
  <c r="C82" i="8"/>
  <c r="B85" i="8"/>
  <c r="D85" i="8"/>
  <c r="H85" i="8" s="1"/>
  <c r="I85" i="8" s="1"/>
  <c r="F85" i="8"/>
  <c r="C85" i="8"/>
  <c r="G85" i="8"/>
  <c r="B87" i="8"/>
  <c r="E86" i="8"/>
  <c r="B86" i="8"/>
  <c r="G86" i="8"/>
  <c r="G87" i="8"/>
  <c r="F87" i="8"/>
  <c r="C86" i="8"/>
  <c r="D86" i="8"/>
  <c r="H86" i="8" s="1"/>
  <c r="I86" i="8" s="1"/>
  <c r="F86" i="8"/>
  <c r="F30" i="8"/>
  <c r="E26" i="8"/>
  <c r="G26" i="8"/>
  <c r="C28" i="8"/>
  <c r="G27" i="8"/>
  <c r="E28" i="8"/>
  <c r="F26" i="8"/>
  <c r="B30" i="8"/>
  <c r="B26" i="8"/>
  <c r="D28" i="8"/>
  <c r="H28" i="8" s="1"/>
  <c r="G28" i="8"/>
  <c r="E27" i="8"/>
  <c r="G29" i="8"/>
  <c r="D30" i="8"/>
  <c r="H30" i="8" s="1"/>
  <c r="F27" i="8"/>
  <c r="B25" i="8"/>
  <c r="I25" i="8" s="1"/>
  <c r="G31" i="8"/>
  <c r="E30" i="8"/>
  <c r="G30" i="8"/>
  <c r="D29" i="8"/>
  <c r="H29" i="8" s="1"/>
  <c r="C30" i="8"/>
  <c r="F28" i="8"/>
  <c r="F31" i="8"/>
  <c r="B27" i="8"/>
  <c r="C26" i="8"/>
  <c r="C27" i="8"/>
  <c r="B29" i="8"/>
  <c r="D26" i="8"/>
  <c r="H26" i="8" s="1"/>
  <c r="D27" i="8"/>
  <c r="H27" i="8" s="1"/>
  <c r="C29" i="8"/>
  <c r="F29" i="8"/>
  <c r="B28" i="8"/>
  <c r="B31" i="8"/>
  <c r="H7" i="7"/>
  <c r="K7" i="7"/>
  <c r="E7" i="7"/>
  <c r="M7" i="7"/>
  <c r="C7" i="7"/>
  <c r="B7" i="7"/>
  <c r="L7" i="7"/>
  <c r="F7" i="7"/>
  <c r="D7" i="7"/>
  <c r="G7" i="7"/>
  <c r="I7" i="7"/>
  <c r="C32" i="8"/>
  <c r="J15" i="7"/>
  <c r="I15" i="7"/>
  <c r="I13" i="7"/>
  <c r="J13" i="7"/>
  <c r="I8" i="7"/>
  <c r="J8" i="7"/>
  <c r="K6" i="7"/>
  <c r="I6" i="7"/>
  <c r="J6" i="7"/>
  <c r="I14" i="7"/>
  <c r="J14" i="7"/>
  <c r="D9" i="7"/>
  <c r="I9" i="7"/>
  <c r="J9" i="7"/>
  <c r="I16" i="7"/>
  <c r="J16" i="7"/>
  <c r="I10" i="7"/>
  <c r="J10" i="7"/>
  <c r="J5" i="7"/>
  <c r="I5" i="7"/>
  <c r="L5" i="7"/>
  <c r="K11" i="7"/>
  <c r="J11" i="7"/>
  <c r="I11" i="7"/>
  <c r="I12" i="7"/>
  <c r="J12" i="7"/>
  <c r="B9" i="7"/>
  <c r="D5" i="7"/>
  <c r="M5" i="7"/>
  <c r="C5" i="7"/>
  <c r="E5" i="7"/>
  <c r="C18" i="8"/>
  <c r="K5" i="7"/>
  <c r="B5" i="7"/>
  <c r="H5" i="7"/>
  <c r="F5" i="7"/>
  <c r="G5" i="7"/>
  <c r="G9" i="7"/>
  <c r="M9" i="7"/>
  <c r="C6" i="7"/>
  <c r="H6" i="7"/>
  <c r="M6" i="7"/>
  <c r="L6" i="7"/>
  <c r="F6" i="7"/>
  <c r="B6" i="7"/>
  <c r="D6" i="7"/>
  <c r="H9" i="7"/>
  <c r="C9" i="7"/>
  <c r="K9" i="7"/>
  <c r="F9" i="7"/>
  <c r="C46" i="8"/>
  <c r="E50" i="8" s="1"/>
  <c r="L9" i="7"/>
  <c r="E9" i="7"/>
  <c r="G6" i="7"/>
  <c r="E6" i="7"/>
  <c r="C16" i="7"/>
  <c r="L16" i="7"/>
  <c r="F16" i="7"/>
  <c r="K16" i="7"/>
  <c r="D16" i="7"/>
  <c r="M16" i="7"/>
  <c r="G16" i="7"/>
  <c r="E16" i="7"/>
  <c r="B16" i="7"/>
  <c r="H16" i="7"/>
  <c r="L12" i="7"/>
  <c r="D12" i="7"/>
  <c r="B12" i="7"/>
  <c r="K12" i="7"/>
  <c r="G12" i="7"/>
  <c r="H12" i="7"/>
  <c r="E12" i="7"/>
  <c r="C12" i="7"/>
  <c r="F12" i="7"/>
  <c r="M12" i="7"/>
  <c r="G15" i="7"/>
  <c r="C15" i="7"/>
  <c r="B15" i="7"/>
  <c r="F15" i="7"/>
  <c r="H15" i="7"/>
  <c r="D15" i="7"/>
  <c r="M15" i="7"/>
  <c r="L15" i="7"/>
  <c r="K15" i="7"/>
  <c r="E15" i="7"/>
  <c r="H13" i="7"/>
  <c r="B13" i="7"/>
  <c r="L13" i="7"/>
  <c r="E13" i="7"/>
  <c r="M13" i="7"/>
  <c r="G13" i="7"/>
  <c r="K13" i="7"/>
  <c r="F13" i="7"/>
  <c r="C13" i="7"/>
  <c r="D13" i="7"/>
  <c r="C8" i="7"/>
  <c r="M8" i="7"/>
  <c r="G8" i="7"/>
  <c r="E8" i="7"/>
  <c r="B8" i="7"/>
  <c r="D8" i="7"/>
  <c r="F8" i="7"/>
  <c r="L8" i="7"/>
  <c r="H8" i="7"/>
  <c r="K8" i="7"/>
  <c r="C39" i="8"/>
  <c r="E43" i="8" s="1"/>
  <c r="B10" i="7"/>
  <c r="E10" i="7"/>
  <c r="M10" i="7"/>
  <c r="F10" i="7"/>
  <c r="C10" i="7"/>
  <c r="L10" i="7"/>
  <c r="D10" i="7"/>
  <c r="H10" i="7"/>
  <c r="K10" i="7"/>
  <c r="C53" i="8"/>
  <c r="E57" i="8" s="1"/>
  <c r="G10" i="7"/>
  <c r="D11" i="7"/>
  <c r="H11" i="7"/>
  <c r="L11" i="7"/>
  <c r="E11" i="7"/>
  <c r="B11" i="7"/>
  <c r="F11" i="7"/>
  <c r="C11" i="7"/>
  <c r="M11" i="7"/>
  <c r="G11" i="7"/>
  <c r="F14" i="7"/>
  <c r="H14" i="7"/>
  <c r="M14" i="7"/>
  <c r="E14" i="7"/>
  <c r="D14" i="7"/>
  <c r="L14" i="7"/>
  <c r="B14" i="7"/>
  <c r="C14" i="7"/>
  <c r="K14" i="7"/>
  <c r="G14" i="7"/>
  <c r="I101" i="8" l="1"/>
  <c r="I87" i="8"/>
  <c r="I94" i="8"/>
  <c r="I65" i="8"/>
  <c r="I63" i="8"/>
  <c r="B22" i="8"/>
  <c r="E22" i="8"/>
  <c r="G38" i="8"/>
  <c r="E36" i="8"/>
  <c r="I64" i="8"/>
  <c r="I66" i="8"/>
  <c r="I80" i="8"/>
  <c r="I31" i="8"/>
  <c r="I26" i="8"/>
  <c r="I29" i="8"/>
  <c r="I30" i="8"/>
  <c r="I28" i="8"/>
  <c r="E58" i="8"/>
  <c r="G57" i="8"/>
  <c r="C57" i="8"/>
  <c r="E56" i="8"/>
  <c r="G55" i="8"/>
  <c r="C55" i="8"/>
  <c r="E54" i="8"/>
  <c r="D58" i="8"/>
  <c r="H58" i="8" s="1"/>
  <c r="F57" i="8"/>
  <c r="B57" i="8"/>
  <c r="D56" i="8"/>
  <c r="H56" i="8" s="1"/>
  <c r="F55" i="8"/>
  <c r="B55" i="8"/>
  <c r="D54" i="8"/>
  <c r="H54" i="8" s="1"/>
  <c r="G58" i="8"/>
  <c r="C58" i="8"/>
  <c r="G56" i="8"/>
  <c r="C56" i="8"/>
  <c r="E55" i="8"/>
  <c r="G54" i="8"/>
  <c r="C54" i="8"/>
  <c r="F58" i="8"/>
  <c r="B58" i="8"/>
  <c r="D57" i="8"/>
  <c r="H57" i="8" s="1"/>
  <c r="F56" i="8"/>
  <c r="B56" i="8"/>
  <c r="D55" i="8"/>
  <c r="H55" i="8" s="1"/>
  <c r="F54" i="8"/>
  <c r="B54" i="8"/>
  <c r="I27" i="8"/>
  <c r="D51" i="8"/>
  <c r="H51" i="8" s="1"/>
  <c r="F50" i="8"/>
  <c r="B50" i="8"/>
  <c r="D49" i="8"/>
  <c r="H49" i="8" s="1"/>
  <c r="F48" i="8"/>
  <c r="B48" i="8"/>
  <c r="D47" i="8"/>
  <c r="H47" i="8" s="1"/>
  <c r="G51" i="8"/>
  <c r="C51" i="8"/>
  <c r="G49" i="8"/>
  <c r="C49" i="8"/>
  <c r="E48" i="8"/>
  <c r="G47" i="8"/>
  <c r="C47" i="8"/>
  <c r="F51" i="8"/>
  <c r="B51" i="8"/>
  <c r="D50" i="8"/>
  <c r="H50" i="8" s="1"/>
  <c r="F49" i="8"/>
  <c r="B49" i="8"/>
  <c r="D48" i="8"/>
  <c r="H48" i="8" s="1"/>
  <c r="F47" i="8"/>
  <c r="B47" i="8"/>
  <c r="E51" i="8"/>
  <c r="G50" i="8"/>
  <c r="C50" i="8"/>
  <c r="E49" i="8"/>
  <c r="G48" i="8"/>
  <c r="C48" i="8"/>
  <c r="E47" i="8"/>
  <c r="D44" i="8"/>
  <c r="H44" i="8" s="1"/>
  <c r="D43" i="8"/>
  <c r="H43" i="8" s="1"/>
  <c r="E42" i="8"/>
  <c r="F41" i="8"/>
  <c r="G40" i="8"/>
  <c r="C40" i="8"/>
  <c r="B41" i="8"/>
  <c r="G44" i="8"/>
  <c r="C44" i="8"/>
  <c r="C43" i="8"/>
  <c r="D42" i="8"/>
  <c r="H42" i="8" s="1"/>
  <c r="E41" i="8"/>
  <c r="F40" i="8"/>
  <c r="B44" i="8"/>
  <c r="B40" i="8"/>
  <c r="F44" i="8"/>
  <c r="G43" i="8"/>
  <c r="G42" i="8"/>
  <c r="C42" i="8"/>
  <c r="D41" i="8"/>
  <c r="H41" i="8" s="1"/>
  <c r="E40" i="8"/>
  <c r="B43" i="8"/>
  <c r="E44" i="8"/>
  <c r="F43" i="8"/>
  <c r="F42" i="8"/>
  <c r="G41" i="8"/>
  <c r="C41" i="8"/>
  <c r="D40" i="8"/>
  <c r="H40" i="8" s="1"/>
  <c r="B42" i="8"/>
  <c r="B38" i="8"/>
  <c r="D37" i="8"/>
  <c r="H37" i="8" s="1"/>
  <c r="F36" i="8"/>
  <c r="B36" i="8"/>
  <c r="D35" i="8"/>
  <c r="H35" i="8" s="1"/>
  <c r="F34" i="8"/>
  <c r="B34" i="8"/>
  <c r="D33" i="8"/>
  <c r="H33" i="8" s="1"/>
  <c r="E37" i="8"/>
  <c r="C34" i="8"/>
  <c r="G37" i="8"/>
  <c r="C37" i="8"/>
  <c r="G35" i="8"/>
  <c r="C35" i="8"/>
  <c r="E34" i="8"/>
  <c r="G33" i="8"/>
  <c r="C33" i="8"/>
  <c r="F37" i="8"/>
  <c r="B37" i="8"/>
  <c r="D36" i="8"/>
  <c r="H36" i="8" s="1"/>
  <c r="F35" i="8"/>
  <c r="B35" i="8"/>
  <c r="D34" i="8"/>
  <c r="H34" i="8" s="1"/>
  <c r="F33" i="8"/>
  <c r="B33" i="8"/>
  <c r="G36" i="8"/>
  <c r="C36" i="8"/>
  <c r="E35" i="8"/>
  <c r="G34" i="8"/>
  <c r="E33" i="8"/>
  <c r="F38" i="8"/>
  <c r="I38" i="8" s="1"/>
  <c r="B19" i="8"/>
  <c r="F22" i="8"/>
  <c r="D22" i="8"/>
  <c r="H22" i="8" s="1"/>
  <c r="G22" i="8"/>
  <c r="C22" i="8"/>
  <c r="C20" i="8"/>
  <c r="E19" i="8"/>
  <c r="B32" i="8"/>
  <c r="I32" i="8" s="1"/>
  <c r="B18" i="8"/>
  <c r="I18" i="8" s="1"/>
  <c r="D20" i="8"/>
  <c r="H20" i="8" s="1"/>
  <c r="F21" i="8"/>
  <c r="D21" i="8"/>
  <c r="H21" i="8" s="1"/>
  <c r="D23" i="8"/>
  <c r="H23" i="8" s="1"/>
  <c r="F19" i="8"/>
  <c r="C23" i="8"/>
  <c r="E21" i="8"/>
  <c r="F24" i="8"/>
  <c r="B24" i="8"/>
  <c r="G20" i="8"/>
  <c r="C21" i="8"/>
  <c r="G24" i="8"/>
  <c r="D19" i="8"/>
  <c r="H19" i="8" s="1"/>
  <c r="B20" i="8"/>
  <c r="G19" i="8"/>
  <c r="C19" i="8"/>
  <c r="B21" i="8"/>
  <c r="B23" i="8"/>
  <c r="E20" i="8"/>
  <c r="F23" i="8"/>
  <c r="E23" i="8"/>
  <c r="F20" i="8"/>
  <c r="G21" i="8"/>
  <c r="G23" i="8"/>
  <c r="F52" i="8"/>
  <c r="G52" i="8"/>
  <c r="B52" i="8"/>
  <c r="B46" i="8"/>
  <c r="I46" i="8" s="1"/>
  <c r="F59" i="8"/>
  <c r="B53" i="8"/>
  <c r="I53" i="8" s="1"/>
  <c r="G59" i="8"/>
  <c r="B59" i="8"/>
  <c r="F45" i="8"/>
  <c r="G45" i="8"/>
  <c r="B45" i="8"/>
  <c r="B39" i="8"/>
  <c r="I39" i="8" s="1"/>
  <c r="I49" i="8" l="1"/>
  <c r="I54" i="8"/>
  <c r="I57" i="8"/>
  <c r="I58" i="8"/>
  <c r="I40" i="8"/>
  <c r="I55" i="8"/>
  <c r="I56" i="8"/>
  <c r="I48" i="8"/>
  <c r="I47" i="8"/>
  <c r="I41" i="8"/>
  <c r="I50" i="8"/>
  <c r="I51" i="8"/>
  <c r="I42" i="8"/>
  <c r="I43" i="8"/>
  <c r="I36" i="8"/>
  <c r="I44" i="8"/>
  <c r="I33" i="8"/>
  <c r="I34" i="8"/>
  <c r="I37" i="8"/>
  <c r="I35" i="8"/>
  <c r="I22" i="8"/>
  <c r="I21" i="8"/>
  <c r="I19" i="8"/>
  <c r="I24" i="8"/>
  <c r="I20" i="8"/>
  <c r="I23" i="8"/>
  <c r="I52" i="8"/>
  <c r="I45" i="8"/>
  <c r="I59" i="8"/>
</calcChain>
</file>

<file path=xl/sharedStrings.xml><?xml version="1.0" encoding="utf-8"?>
<sst xmlns="http://schemas.openxmlformats.org/spreadsheetml/2006/main" count="359" uniqueCount="132">
  <si>
    <t>The sheets is this workbook are:</t>
  </si>
  <si>
    <t>instructions</t>
  </si>
  <si>
    <t>this sheet</t>
  </si>
  <si>
    <t>before session 1</t>
  </si>
  <si>
    <t>competitor names and seating for session 1</t>
  </si>
  <si>
    <t>after session 1</t>
  </si>
  <si>
    <t>results of session 1 and seating for session 2</t>
  </si>
  <si>
    <t>after session 2</t>
  </si>
  <si>
    <t>results of session 2 and seating for session 3</t>
  </si>
  <si>
    <t>after session 3</t>
  </si>
  <si>
    <t>results of session 3 and seating for session 4</t>
  </si>
  <si>
    <t>after session 4</t>
  </si>
  <si>
    <t>results of session 4</t>
  </si>
  <si>
    <t>result</t>
  </si>
  <si>
    <t>summary of results</t>
  </si>
  <si>
    <t>Inputs</t>
  </si>
  <si>
    <t>A)</t>
  </si>
  <si>
    <t>Competitor names are entered in the "before session 1" sheet - more can be added at any time</t>
  </si>
  <si>
    <t>B)</t>
  </si>
  <si>
    <t>C)</t>
  </si>
  <si>
    <t xml:space="preserve">Players not taking part in a session get no match points for it. </t>
  </si>
  <si>
    <t>If no players are entered for a session the result is calculated without it.</t>
  </si>
  <si>
    <r>
      <t>Note</t>
    </r>
    <r>
      <rPr>
        <sz val="10"/>
        <rFont val="Arial"/>
        <family val="2"/>
      </rPr>
      <t xml:space="preserve">: in these sheets, the players of each </t>
    </r>
    <r>
      <rPr>
        <b/>
        <sz val="10"/>
        <rFont val="Arial"/>
        <family val="2"/>
      </rPr>
      <t>table</t>
    </r>
    <r>
      <rPr>
        <sz val="10"/>
        <rFont val="Arial"/>
        <family val="2"/>
      </rPr>
      <t xml:space="preserve"> are grouped together, for ease of entering results.</t>
    </r>
  </si>
  <si>
    <r>
      <t xml:space="preserve">In the printed forms (Auswertungstabellen), the players in each </t>
    </r>
    <r>
      <rPr>
        <b/>
        <sz val="10"/>
        <rFont val="Arial"/>
        <family val="2"/>
      </rPr>
      <t xml:space="preserve">seat </t>
    </r>
    <r>
      <rPr>
        <sz val="10"/>
        <rFont val="Arial"/>
        <family val="2"/>
      </rPr>
      <t>are grouped together, for ease of calculating the average result for each seat</t>
    </r>
  </si>
  <si>
    <t>Dictionary</t>
  </si>
  <si>
    <t>session</t>
  </si>
  <si>
    <t>Serie</t>
  </si>
  <si>
    <t>Ser.</t>
  </si>
  <si>
    <t>start number</t>
  </si>
  <si>
    <t>Start-Nr.</t>
  </si>
  <si>
    <t>table</t>
  </si>
  <si>
    <t>Tisch</t>
  </si>
  <si>
    <t>seat</t>
  </si>
  <si>
    <t>Platz</t>
  </si>
  <si>
    <t>Pl.</t>
  </si>
  <si>
    <t>Ergebnis</t>
  </si>
  <si>
    <t>Ergebn.</t>
  </si>
  <si>
    <t>average</t>
  </si>
  <si>
    <t>Schnitt</t>
  </si>
  <si>
    <t>deviation</t>
  </si>
  <si>
    <t>Abweichung</t>
  </si>
  <si>
    <t>Abw.</t>
  </si>
  <si>
    <t>match points (MP)</t>
  </si>
  <si>
    <t>Wertungspunkte</t>
  </si>
  <si>
    <t>W.P.</t>
  </si>
  <si>
    <t>position</t>
  </si>
  <si>
    <t>Plazierung</t>
  </si>
  <si>
    <t>Plaz.</t>
  </si>
  <si>
    <t>Before session 1</t>
  </si>
  <si>
    <t>Next session: 1</t>
  </si>
  <si>
    <t>Players:</t>
  </si>
  <si>
    <t>listing</t>
  </si>
  <si>
    <t>Start</t>
  </si>
  <si>
    <t>Seats/table:</t>
  </si>
  <si>
    <t>for next</t>
  </si>
  <si>
    <t>order</t>
  </si>
  <si>
    <t>Player name</t>
  </si>
  <si>
    <t>number</t>
  </si>
  <si>
    <t>Tables:</t>
  </si>
  <si>
    <t>1 - 32</t>
  </si>
  <si>
    <t>Playing?</t>
  </si>
  <si>
    <t>Table</t>
  </si>
  <si>
    <t>Seat</t>
  </si>
  <si>
    <t>seating</t>
  </si>
  <si>
    <t>sheet</t>
  </si>
  <si>
    <t>Scoring between session 1 and 2</t>
  </si>
  <si>
    <t>Next session 2</t>
  </si>
  <si>
    <t>Current session 1</t>
  </si>
  <si>
    <t>Start No.</t>
  </si>
  <si>
    <t>Position</t>
  </si>
  <si>
    <t>in previous</t>
  </si>
  <si>
    <t>Result</t>
  </si>
  <si>
    <t>Average</t>
  </si>
  <si>
    <t>Deviation</t>
  </si>
  <si>
    <t>MP</t>
  </si>
  <si>
    <t>Scoring between session 2 and 3</t>
  </si>
  <si>
    <t>Next session 3</t>
  </si>
  <si>
    <t>Current session 2</t>
  </si>
  <si>
    <t>Cumulative</t>
  </si>
  <si>
    <t>Scoring between session 3 and 4</t>
  </si>
  <si>
    <t>Next session 4</t>
  </si>
  <si>
    <t>Current session 3</t>
  </si>
  <si>
    <t>Current session 4</t>
  </si>
  <si>
    <t>for</t>
  </si>
  <si>
    <t>results</t>
  </si>
  <si>
    <t>cumul after</t>
  </si>
  <si>
    <t>final</t>
  </si>
  <si>
    <t>start no</t>
  </si>
  <si>
    <t>session 1</t>
  </si>
  <si>
    <t>session 2</t>
  </si>
  <si>
    <t>session 3</t>
  </si>
  <si>
    <t>session 4</t>
  </si>
  <si>
    <t>Dev</t>
  </si>
  <si>
    <t>Revised Oct 2004 to add average MP for byes for seating purposes</t>
  </si>
  <si>
    <t>Byes get</t>
  </si>
  <si>
    <t>MP for</t>
  </si>
  <si>
    <t>rank</t>
  </si>
  <si>
    <t xml:space="preserve"> </t>
  </si>
  <si>
    <t>&lt;th colspan=2&gt;Total&lt;/th&gt;</t>
  </si>
  <si>
    <t>&lt;/tr&gt;</t>
  </si>
  <si>
    <t>ffffff</t>
  </si>
  <si>
    <t>&lt;tr&gt;&lt;th&gt;Name&lt;/th&gt;</t>
  </si>
  <si>
    <t>e0fff0</t>
  </si>
  <si>
    <t>&lt;th colspan=2&gt;&lt;font size=-2&gt;table seat&lt;/font&gt;&lt;/th&gt;&lt;th&gt;score&lt;/th&gt;&lt;th&gt;MP&lt;/th&gt;&lt;th&gt;diff&amp;nbsp;&amp;nbsp;&amp;nbsp;&amp;nbsp;&amp;nbsp;&lt;/th&gt;</t>
  </si>
  <si>
    <t>fff0f0</t>
  </si>
  <si>
    <t>ffffe0</t>
  </si>
  <si>
    <t>&lt;th&gt;MP&lt;/th&gt;&lt;th&gt;diff&lt;/th&gt;</t>
  </si>
  <si>
    <t>&lt;table cellspacing=0 border=0&gt;</t>
  </si>
  <si>
    <t>boards:</t>
  </si>
  <si>
    <t>D)</t>
  </si>
  <si>
    <t>After a session, the number of boards played in that session is entered</t>
  </si>
  <si>
    <t>Revised July 2009 to have input of boards/session, and to generate html output</t>
  </si>
  <si>
    <t>After a session, players' results are entered</t>
  </si>
  <si>
    <t>It is possible for two players P1 and P2 to share a seat, playing in different sessions. In this case P2's number is P1+10.</t>
  </si>
  <si>
    <t>For example if player 4 cannot play all sessions, player 14 can substitute in some of them.</t>
  </si>
  <si>
    <t>To arrange the seating for the coming session specify who is playing in the next session (1=playing, 0 or empty cell = not playing)</t>
  </si>
  <si>
    <t>Either player p or player p+10 must play, not both - for example player 3 OR 13.</t>
  </si>
  <si>
    <t>There are always 3 players at each table.</t>
  </si>
  <si>
    <t>BSkA DUPLICATE SKAT scoring spreadsheet</t>
  </si>
  <si>
    <t>html</t>
  </si>
  <si>
    <t>code to display result on a web page</t>
  </si>
  <si>
    <t>after session 5</t>
  </si>
  <si>
    <t>results of session 4 and seating for session 5</t>
  </si>
  <si>
    <t>ALL PLAY ALL EDITION FOR 6 PLAYERS</t>
  </si>
  <si>
    <t>6-player all play all version created May 2016</t>
  </si>
  <si>
    <t xml:space="preserve">The six initial players are assigned numbers from 1 to 6. </t>
  </si>
  <si>
    <t>Scoring after session 5</t>
  </si>
  <si>
    <t>Current session 5</t>
  </si>
  <si>
    <t>Scoring between session 4 and 5</t>
  </si>
  <si>
    <t>Next session 5</t>
  </si>
  <si>
    <t>session 5</t>
  </si>
  <si>
    <t>&lt;/table&gt;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</si>
</sst>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000"/>
    <numFmt numFmtId="165" formatCode="0.0"/>
  </numFmts>
  <fonts count="4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2" borderId="0" xfId="0" applyFill="1" applyAlignment="1">
      <alignment horizontal="center"/>
    </xf>
    <xf numFmtId="0" fontId="0" fillId="2" borderId="0" xfId="0" applyFill="1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/>
    <xf numFmtId="164" fontId="0" fillId="2" borderId="4" xfId="0" applyNumberFormat="1" applyFill="1" applyBorder="1" applyAlignment="1">
      <alignment horizontal="center"/>
    </xf>
    <xf numFmtId="164" fontId="0" fillId="2" borderId="5" xfId="0" applyNumberForma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3" borderId="7" xfId="0" applyFill="1" applyBorder="1" applyProtection="1">
      <protection locked="0"/>
    </xf>
    <xf numFmtId="164" fontId="0" fillId="2" borderId="8" xfId="0" applyNumberFormat="1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7" xfId="0" applyFill="1" applyBorder="1"/>
    <xf numFmtId="0" fontId="0" fillId="3" borderId="7" xfId="0" applyFill="1" applyBorder="1" applyAlignment="1" applyProtection="1">
      <alignment horizontal="center"/>
      <protection locked="0"/>
    </xf>
    <xf numFmtId="0" fontId="0" fillId="2" borderId="1" xfId="0" applyFill="1" applyBorder="1"/>
    <xf numFmtId="0" fontId="0" fillId="2" borderId="10" xfId="0" applyFill="1" applyBorder="1"/>
    <xf numFmtId="0" fontId="0" fillId="2" borderId="2" xfId="0" applyFill="1" applyBorder="1"/>
    <xf numFmtId="0" fontId="1" fillId="2" borderId="11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7" xfId="0" applyFont="1" applyFill="1" applyBorder="1"/>
    <xf numFmtId="0" fontId="0" fillId="2" borderId="12" xfId="0" applyFill="1" applyBorder="1"/>
    <xf numFmtId="0" fontId="0" fillId="2" borderId="13" xfId="0" applyFill="1" applyBorder="1"/>
    <xf numFmtId="0" fontId="0" fillId="2" borderId="9" xfId="0" applyFill="1" applyBorder="1"/>
    <xf numFmtId="0" fontId="0" fillId="2" borderId="0" xfId="0" applyFill="1" applyBorder="1"/>
    <xf numFmtId="0" fontId="0" fillId="2" borderId="6" xfId="0" applyFill="1" applyBorder="1"/>
    <xf numFmtId="0" fontId="0" fillId="2" borderId="4" xfId="0" applyFill="1" applyBorder="1"/>
    <xf numFmtId="0" fontId="0" fillId="2" borderId="5" xfId="0" applyFill="1" applyBorder="1"/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164" fontId="0" fillId="2" borderId="0" xfId="0" applyNumberFormat="1" applyFill="1" applyBorder="1"/>
    <xf numFmtId="0" fontId="1" fillId="2" borderId="2" xfId="0" applyFont="1" applyFill="1" applyBorder="1"/>
    <xf numFmtId="0" fontId="0" fillId="2" borderId="8" xfId="0" applyFill="1" applyBorder="1"/>
    <xf numFmtId="0" fontId="1" fillId="2" borderId="2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1" fillId="2" borderId="15" xfId="0" applyFont="1" applyFill="1" applyBorder="1"/>
    <xf numFmtId="0" fontId="1" fillId="2" borderId="11" xfId="0" applyFont="1" applyFill="1" applyBorder="1"/>
    <xf numFmtId="0" fontId="1" fillId="2" borderId="0" xfId="0" applyFont="1" applyFill="1" applyAlignment="1">
      <alignment horizontal="left"/>
    </xf>
    <xf numFmtId="0" fontId="1" fillId="2" borderId="0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1" xfId="0" applyFill="1" applyBorder="1"/>
    <xf numFmtId="0" fontId="0" fillId="2" borderId="0" xfId="0" applyFill="1" applyAlignment="1">
      <alignment horizontal="left"/>
    </xf>
    <xf numFmtId="0" fontId="1" fillId="2" borderId="10" xfId="0" applyFont="1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4" borderId="0" xfId="0" applyFont="1" applyFill="1"/>
    <xf numFmtId="0" fontId="0" fillId="4" borderId="0" xfId="0" applyFill="1"/>
    <xf numFmtId="0" fontId="1" fillId="2" borderId="10" xfId="0" applyFont="1" applyFill="1" applyBorder="1"/>
    <xf numFmtId="0" fontId="0" fillId="0" borderId="7" xfId="0" applyFill="1" applyBorder="1" applyProtection="1">
      <protection locked="0"/>
    </xf>
    <xf numFmtId="17" fontId="0" fillId="2" borderId="11" xfId="0" quotePrefix="1" applyNumberForma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165" fontId="0" fillId="0" borderId="0" xfId="0" applyNumberFormat="1"/>
    <xf numFmtId="165" fontId="0" fillId="2" borderId="0" xfId="0" applyNumberFormat="1" applyFill="1" applyBorder="1"/>
    <xf numFmtId="165" fontId="0" fillId="2" borderId="8" xfId="0" applyNumberFormat="1" applyFill="1" applyBorder="1"/>
    <xf numFmtId="165" fontId="0" fillId="2" borderId="4" xfId="0" applyNumberFormat="1" applyFill="1" applyBorder="1" applyAlignment="1">
      <alignment horizontal="center"/>
    </xf>
    <xf numFmtId="165" fontId="0" fillId="2" borderId="5" xfId="0" applyNumberFormat="1" applyFill="1" applyBorder="1" applyAlignment="1">
      <alignment horizontal="center"/>
    </xf>
    <xf numFmtId="1" fontId="0" fillId="0" borderId="0" xfId="0" applyNumberFormat="1"/>
    <xf numFmtId="0" fontId="0" fillId="0" borderId="0" xfId="0" applyAlignment="1">
      <alignment horizontal="left"/>
    </xf>
    <xf numFmtId="2" fontId="0" fillId="0" borderId="0" xfId="0" applyNumberFormat="1"/>
    <xf numFmtId="1" fontId="0" fillId="4" borderId="0" xfId="0" applyNumberFormat="1" applyFill="1"/>
    <xf numFmtId="1" fontId="0" fillId="3" borderId="7" xfId="0" applyNumberFormat="1" applyFill="1" applyBorder="1" applyAlignment="1" applyProtection="1">
      <alignment horizontal="left"/>
      <protection locked="0"/>
    </xf>
    <xf numFmtId="0" fontId="0" fillId="4" borderId="0" xfId="0" applyFill="1" applyAlignment="1">
      <alignment horizontal="center"/>
    </xf>
    <xf numFmtId="0" fontId="2" fillId="4" borderId="0" xfId="0" applyFont="1" applyFill="1"/>
    <xf numFmtId="0" fontId="2" fillId="2" borderId="9" xfId="0" applyFont="1" applyFill="1" applyBorder="1"/>
    <xf numFmtId="0" fontId="2" fillId="0" borderId="7" xfId="0" applyFont="1" applyFill="1" applyBorder="1" applyProtection="1">
      <protection locked="0"/>
    </xf>
    <xf numFmtId="0" fontId="0" fillId="2" borderId="7" xfId="0" applyFill="1" applyBorder="1" applyAlignment="1" applyProtection="1">
      <alignment horizontal="center"/>
    </xf>
    <xf numFmtId="0" fontId="0" fillId="2" borderId="3" xfId="0" applyFill="1" applyBorder="1" applyProtection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1"/>
  <sheetViews>
    <sheetView tabSelected="1" workbookViewId="0">
      <selection activeCell="G6" sqref="G6"/>
    </sheetView>
  </sheetViews>
  <sheetFormatPr defaultRowHeight="12.75" x14ac:dyDescent="0.2"/>
  <cols>
    <col min="1" max="1" width="4.7109375" style="53" customWidth="1"/>
    <col min="2" max="2" width="16.7109375" style="53" customWidth="1"/>
    <col min="3" max="16384" width="9.140625" style="53"/>
  </cols>
  <sheetData>
    <row r="1" spans="1:6" x14ac:dyDescent="0.2">
      <c r="A1" s="52" t="s">
        <v>118</v>
      </c>
      <c r="F1" s="53" t="s">
        <v>93</v>
      </c>
    </row>
    <row r="2" spans="1:6" x14ac:dyDescent="0.2">
      <c r="A2" s="52" t="s">
        <v>123</v>
      </c>
      <c r="F2" s="53" t="s">
        <v>111</v>
      </c>
    </row>
    <row r="3" spans="1:6" x14ac:dyDescent="0.2">
      <c r="F3" s="69" t="s">
        <v>124</v>
      </c>
    </row>
    <row r="4" spans="1:6" x14ac:dyDescent="0.2">
      <c r="A4" s="52" t="s">
        <v>0</v>
      </c>
    </row>
    <row r="5" spans="1:6" x14ac:dyDescent="0.2">
      <c r="B5" s="52" t="s">
        <v>1</v>
      </c>
      <c r="C5" s="53" t="s">
        <v>2</v>
      </c>
    </row>
    <row r="6" spans="1:6" x14ac:dyDescent="0.2">
      <c r="B6" s="52" t="s">
        <v>3</v>
      </c>
      <c r="C6" s="53" t="s">
        <v>4</v>
      </c>
    </row>
    <row r="7" spans="1:6" x14ac:dyDescent="0.2">
      <c r="B7" s="52" t="s">
        <v>5</v>
      </c>
      <c r="C7" s="53" t="s">
        <v>6</v>
      </c>
    </row>
    <row r="8" spans="1:6" x14ac:dyDescent="0.2">
      <c r="B8" s="52" t="s">
        <v>7</v>
      </c>
      <c r="C8" s="53" t="s">
        <v>8</v>
      </c>
    </row>
    <row r="9" spans="1:6" x14ac:dyDescent="0.2">
      <c r="B9" s="52" t="s">
        <v>9</v>
      </c>
      <c r="C9" s="53" t="s">
        <v>10</v>
      </c>
    </row>
    <row r="10" spans="1:6" x14ac:dyDescent="0.2">
      <c r="B10" s="52" t="s">
        <v>11</v>
      </c>
      <c r="C10" s="69" t="s">
        <v>122</v>
      </c>
    </row>
    <row r="11" spans="1:6" x14ac:dyDescent="0.2">
      <c r="B11" s="52" t="s">
        <v>121</v>
      </c>
      <c r="C11" s="53" t="s">
        <v>12</v>
      </c>
    </row>
    <row r="12" spans="1:6" x14ac:dyDescent="0.2">
      <c r="B12" s="52" t="s">
        <v>13</v>
      </c>
      <c r="C12" s="53" t="s">
        <v>14</v>
      </c>
    </row>
    <row r="13" spans="1:6" x14ac:dyDescent="0.2">
      <c r="B13" s="52" t="s">
        <v>119</v>
      </c>
      <c r="C13" s="69" t="s">
        <v>120</v>
      </c>
    </row>
    <row r="15" spans="1:6" x14ac:dyDescent="0.2">
      <c r="A15" s="52" t="s">
        <v>15</v>
      </c>
    </row>
    <row r="16" spans="1:6" x14ac:dyDescent="0.2">
      <c r="A16" s="68" t="s">
        <v>16</v>
      </c>
      <c r="B16" s="53" t="s">
        <v>17</v>
      </c>
    </row>
    <row r="17" spans="1:2" x14ac:dyDescent="0.2">
      <c r="A17" s="68"/>
      <c r="B17" s="69" t="s">
        <v>125</v>
      </c>
    </row>
    <row r="18" spans="1:2" x14ac:dyDescent="0.2">
      <c r="A18" s="68"/>
      <c r="B18" s="53" t="s">
        <v>113</v>
      </c>
    </row>
    <row r="19" spans="1:2" x14ac:dyDescent="0.2">
      <c r="A19" s="68"/>
      <c r="B19" s="53" t="s">
        <v>114</v>
      </c>
    </row>
    <row r="20" spans="1:2" x14ac:dyDescent="0.2">
      <c r="A20" s="68" t="s">
        <v>18</v>
      </c>
      <c r="B20" s="53" t="s">
        <v>115</v>
      </c>
    </row>
    <row r="21" spans="1:2" x14ac:dyDescent="0.2">
      <c r="A21" s="68"/>
      <c r="B21" s="53" t="s">
        <v>116</v>
      </c>
    </row>
    <row r="22" spans="1:2" x14ac:dyDescent="0.2">
      <c r="A22" s="68"/>
      <c r="B22" s="53" t="s">
        <v>117</v>
      </c>
    </row>
    <row r="23" spans="1:2" x14ac:dyDescent="0.2">
      <c r="A23" s="68" t="s">
        <v>19</v>
      </c>
      <c r="B23" s="53" t="s">
        <v>110</v>
      </c>
    </row>
    <row r="24" spans="1:2" x14ac:dyDescent="0.2">
      <c r="A24" s="68" t="s">
        <v>109</v>
      </c>
      <c r="B24" s="53" t="s">
        <v>112</v>
      </c>
    </row>
    <row r="26" spans="1:2" x14ac:dyDescent="0.2">
      <c r="A26" s="53" t="s">
        <v>20</v>
      </c>
    </row>
    <row r="27" spans="1:2" x14ac:dyDescent="0.2">
      <c r="A27" s="53" t="s">
        <v>21</v>
      </c>
    </row>
    <row r="29" spans="1:2" x14ac:dyDescent="0.2">
      <c r="A29" s="52" t="s">
        <v>22</v>
      </c>
    </row>
    <row r="30" spans="1:2" x14ac:dyDescent="0.2">
      <c r="A30" s="53" t="s">
        <v>23</v>
      </c>
    </row>
    <row r="32" spans="1:2" x14ac:dyDescent="0.2">
      <c r="A32" s="52" t="s">
        <v>24</v>
      </c>
    </row>
    <row r="33" spans="2:5" x14ac:dyDescent="0.2">
      <c r="B33" s="53" t="s">
        <v>25</v>
      </c>
      <c r="C33" s="53" t="s">
        <v>26</v>
      </c>
      <c r="E33" s="53" t="s">
        <v>27</v>
      </c>
    </row>
    <row r="34" spans="2:5" x14ac:dyDescent="0.2">
      <c r="B34" s="53" t="s">
        <v>28</v>
      </c>
      <c r="C34" s="53" t="s">
        <v>29</v>
      </c>
    </row>
    <row r="35" spans="2:5" x14ac:dyDescent="0.2">
      <c r="B35" s="53" t="s">
        <v>30</v>
      </c>
      <c r="C35" s="53" t="s">
        <v>31</v>
      </c>
    </row>
    <row r="36" spans="2:5" x14ac:dyDescent="0.2">
      <c r="B36" s="53" t="s">
        <v>32</v>
      </c>
      <c r="C36" s="53" t="s">
        <v>33</v>
      </c>
      <c r="E36" s="53" t="s">
        <v>34</v>
      </c>
    </row>
    <row r="37" spans="2:5" x14ac:dyDescent="0.2">
      <c r="B37" s="53" t="s">
        <v>13</v>
      </c>
      <c r="C37" s="53" t="s">
        <v>35</v>
      </c>
      <c r="E37" s="53" t="s">
        <v>36</v>
      </c>
    </row>
    <row r="38" spans="2:5" x14ac:dyDescent="0.2">
      <c r="B38" s="53" t="s">
        <v>37</v>
      </c>
      <c r="C38" s="53" t="s">
        <v>38</v>
      </c>
    </row>
    <row r="39" spans="2:5" x14ac:dyDescent="0.2">
      <c r="B39" s="53" t="s">
        <v>39</v>
      </c>
      <c r="C39" s="53" t="s">
        <v>40</v>
      </c>
      <c r="E39" s="53" t="s">
        <v>41</v>
      </c>
    </row>
    <row r="40" spans="2:5" x14ac:dyDescent="0.2">
      <c r="B40" s="53" t="s">
        <v>42</v>
      </c>
      <c r="C40" s="53" t="s">
        <v>43</v>
      </c>
      <c r="E40" s="53" t="s">
        <v>44</v>
      </c>
    </row>
    <row r="41" spans="2:5" x14ac:dyDescent="0.2">
      <c r="B41" s="53" t="s">
        <v>45</v>
      </c>
      <c r="C41" s="53" t="s">
        <v>46</v>
      </c>
      <c r="E41" s="53" t="s">
        <v>47</v>
      </c>
    </row>
  </sheetData>
  <sheetProtection sheet="1" objects="1" scenarios="1"/>
  <phoneticPr fontId="3" type="noConversion"/>
  <pageMargins left="0.75" right="0.75" top="1" bottom="1" header="0.5" footer="0.5"/>
  <pageSetup paperSize="9" scale="97" orientation="landscape" horizontalDpi="4294967292" verticalDpi="36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"/>
  <sheetViews>
    <sheetView workbookViewId="0">
      <selection activeCell="F24" sqref="F24"/>
    </sheetView>
  </sheetViews>
  <sheetFormatPr defaultRowHeight="12.75" x14ac:dyDescent="0.2"/>
  <cols>
    <col min="1" max="1" width="27" style="2" customWidth="1"/>
    <col min="2" max="2" width="9.28515625" style="2" customWidth="1"/>
    <col min="3" max="3" width="9.140625" style="2"/>
    <col min="4" max="4" width="8" style="1" customWidth="1"/>
    <col min="5" max="5" width="26" style="2" customWidth="1"/>
    <col min="6" max="6" width="9.140625" style="2"/>
    <col min="7" max="7" width="7.42578125" style="2" customWidth="1"/>
    <col min="8" max="8" width="6.85546875" style="2" customWidth="1"/>
    <col min="9" max="16384" width="9.140625" style="2"/>
  </cols>
  <sheetData>
    <row r="1" spans="1:16" x14ac:dyDescent="0.2">
      <c r="A1" s="43" t="s">
        <v>48</v>
      </c>
      <c r="D1" s="43" t="s">
        <v>48</v>
      </c>
      <c r="F1" s="24"/>
      <c r="G1" s="33" t="s">
        <v>49</v>
      </c>
      <c r="H1" s="25"/>
      <c r="J1" s="1"/>
    </row>
    <row r="2" spans="1:16" x14ac:dyDescent="0.2">
      <c r="D2" s="48"/>
      <c r="F2" s="18" t="s">
        <v>50</v>
      </c>
      <c r="G2" s="20"/>
      <c r="H2" s="5">
        <f>SUM(F6:F17)</f>
        <v>0</v>
      </c>
      <c r="M2" s="1" t="s">
        <v>45</v>
      </c>
      <c r="N2" s="1" t="s">
        <v>51</v>
      </c>
    </row>
    <row r="3" spans="1:16" x14ac:dyDescent="0.2">
      <c r="A3" s="19"/>
      <c r="B3" s="40" t="s">
        <v>52</v>
      </c>
      <c r="D3" s="40" t="s">
        <v>52</v>
      </c>
      <c r="E3" s="19"/>
      <c r="F3" s="26" t="s">
        <v>53</v>
      </c>
      <c r="G3" s="27"/>
      <c r="H3" s="73">
        <v>3</v>
      </c>
      <c r="I3" s="2" t="str">
        <f>IF(H3&lt;&gt;4,IF(H3&lt;&gt;3,"error",""),"")</f>
        <v/>
      </c>
      <c r="M3" s="1" t="s">
        <v>54</v>
      </c>
      <c r="N3" s="1" t="s">
        <v>55</v>
      </c>
    </row>
    <row r="4" spans="1:16" x14ac:dyDescent="0.2">
      <c r="A4" s="39" t="s">
        <v>56</v>
      </c>
      <c r="B4" s="46" t="s">
        <v>57</v>
      </c>
      <c r="D4" s="46" t="s">
        <v>57</v>
      </c>
      <c r="E4" s="39" t="s">
        <v>56</v>
      </c>
      <c r="F4" s="28" t="s">
        <v>58</v>
      </c>
      <c r="G4" s="29"/>
      <c r="H4" s="30" t="e">
        <f>IF(ISNA(MATCH("error",I1:I17,0)),IF(H3&gt;1,IF(H2&gt;0,IF(MOD(H2,H3)&gt;0,NA(),H2/H3),NA()),NA()),NA())</f>
        <v>#N/A</v>
      </c>
      <c r="M4" s="1" t="s">
        <v>25</v>
      </c>
      <c r="N4" s="1" t="s">
        <v>54</v>
      </c>
    </row>
    <row r="5" spans="1:16" x14ac:dyDescent="0.2">
      <c r="A5" s="47"/>
      <c r="B5" s="56" t="s">
        <v>59</v>
      </c>
      <c r="D5" s="47"/>
      <c r="E5" s="47"/>
      <c r="F5" s="13" t="s">
        <v>60</v>
      </c>
      <c r="G5" s="44" t="s">
        <v>61</v>
      </c>
      <c r="H5" s="45" t="s">
        <v>62</v>
      </c>
      <c r="M5" s="1" t="s">
        <v>63</v>
      </c>
      <c r="N5" s="1" t="s">
        <v>64</v>
      </c>
    </row>
    <row r="6" spans="1:16" x14ac:dyDescent="0.2">
      <c r="A6" s="71"/>
      <c r="B6" s="72">
        <v>1</v>
      </c>
      <c r="C6" s="2" t="str">
        <f>IF(AND(INT(B6)=B6,B6&gt;=0,B6&lt;=32),IF(AND(B6&gt;0,COUNTIF(B$5:B5,B6)&gt;0),"duplicate",""),"error")</f>
        <v/>
      </c>
      <c r="D6" s="15">
        <v>1</v>
      </c>
      <c r="E6" s="22">
        <f t="shared" ref="E6:E17" si="0">INDEX($A$6:$A$17,MATCH(D6,$B$6:$B$17,0))</f>
        <v>0</v>
      </c>
      <c r="F6" s="17"/>
      <c r="G6" s="22" t="str">
        <f t="shared" ref="G6:G11" si="1">IF($F6&gt;0,O6,"")</f>
        <v/>
      </c>
      <c r="H6" s="22" t="str">
        <f t="shared" ref="H6:H11" si="2">IF($F6&gt;0,P6,"")</f>
        <v/>
      </c>
      <c r="I6" s="2" t="str">
        <f>IF(F6&lt;&gt;0,IF(OR(ISNA(E6),F6&lt;&gt;1),"error",""),"")</f>
        <v/>
      </c>
      <c r="M6" s="1">
        <v>1</v>
      </c>
      <c r="N6" s="1">
        <f t="shared" ref="N6:N11" si="3">M6+IF(F6&gt;0,0,9)</f>
        <v>10</v>
      </c>
      <c r="O6" s="2">
        <v>1</v>
      </c>
      <c r="P6" s="2">
        <v>1</v>
      </c>
    </row>
    <row r="7" spans="1:16" x14ac:dyDescent="0.2">
      <c r="A7" s="71"/>
      <c r="B7" s="72">
        <v>2</v>
      </c>
      <c r="C7" s="2" t="str">
        <f>IF(AND(INT(B7)=B7,B7&gt;=0,B7&lt;=32),IF(AND(B7&gt;0,COUNTIF(B$5:B6,B7)&gt;0),"duplicate",""),"error")</f>
        <v/>
      </c>
      <c r="D7" s="15">
        <v>2</v>
      </c>
      <c r="E7" s="22">
        <f t="shared" si="0"/>
        <v>0</v>
      </c>
      <c r="F7" s="17"/>
      <c r="G7" s="22" t="str">
        <f t="shared" si="1"/>
        <v/>
      </c>
      <c r="H7" s="22" t="str">
        <f t="shared" si="2"/>
        <v/>
      </c>
      <c r="I7" s="2" t="str">
        <f>IF(F7&lt;&gt;0,IF(OR(ISNA(E7),F7&lt;&gt;1),"error",""),"")</f>
        <v/>
      </c>
      <c r="M7" s="1">
        <v>2</v>
      </c>
      <c r="N7" s="1">
        <f t="shared" si="3"/>
        <v>11</v>
      </c>
      <c r="O7" s="2">
        <v>1</v>
      </c>
      <c r="P7" s="2">
        <v>2</v>
      </c>
    </row>
    <row r="8" spans="1:16" x14ac:dyDescent="0.2">
      <c r="A8" s="71"/>
      <c r="B8" s="72">
        <v>3</v>
      </c>
      <c r="C8" s="2" t="str">
        <f>IF(AND(INT(B8)=B8,B8&gt;=0,B8&lt;=32),IF(AND(B8&gt;0,COUNTIF(B$5:B7,B8)&gt;0),"duplicate",""),"error")</f>
        <v/>
      </c>
      <c r="D8" s="15">
        <v>3</v>
      </c>
      <c r="E8" s="22">
        <f t="shared" si="0"/>
        <v>0</v>
      </c>
      <c r="F8" s="17"/>
      <c r="G8" s="22" t="str">
        <f t="shared" si="1"/>
        <v/>
      </c>
      <c r="H8" s="22" t="str">
        <f t="shared" si="2"/>
        <v/>
      </c>
      <c r="I8" s="2" t="str">
        <f>IF(F8&lt;&gt;0,IF(OR(ISNA(E8),F8&lt;&gt;1),"error",""),"")</f>
        <v/>
      </c>
      <c r="M8" s="1">
        <v>3</v>
      </c>
      <c r="N8" s="1">
        <f t="shared" si="3"/>
        <v>12</v>
      </c>
      <c r="O8" s="2">
        <v>1</v>
      </c>
      <c r="P8" s="2">
        <v>3</v>
      </c>
    </row>
    <row r="9" spans="1:16" x14ac:dyDescent="0.2">
      <c r="A9" s="71"/>
      <c r="B9" s="72">
        <v>4</v>
      </c>
      <c r="C9" s="2" t="str">
        <f>IF(AND(INT(B9)=B9,B9&gt;=0,B9&lt;=32),IF(AND(B9&gt;0,COUNTIF(B$5:B8,B9)&gt;0),"duplicate",""),"error")</f>
        <v/>
      </c>
      <c r="D9" s="15">
        <v>4</v>
      </c>
      <c r="E9" s="22">
        <f t="shared" si="0"/>
        <v>0</v>
      </c>
      <c r="F9" s="17"/>
      <c r="G9" s="22" t="str">
        <f t="shared" si="1"/>
        <v/>
      </c>
      <c r="H9" s="22" t="str">
        <f t="shared" si="2"/>
        <v/>
      </c>
      <c r="I9" s="2" t="str">
        <f>IF(F9&lt;&gt;0,IF(OR(ISNA(E9),F9&lt;&gt;1),"error",""),"")</f>
        <v/>
      </c>
      <c r="M9" s="1">
        <v>4</v>
      </c>
      <c r="N9" s="1">
        <f t="shared" si="3"/>
        <v>13</v>
      </c>
      <c r="O9" s="2">
        <v>2</v>
      </c>
      <c r="P9" s="2">
        <v>1</v>
      </c>
    </row>
    <row r="10" spans="1:16" x14ac:dyDescent="0.2">
      <c r="A10" s="71"/>
      <c r="B10" s="72">
        <v>5</v>
      </c>
      <c r="C10" s="2" t="str">
        <f>IF(AND(INT(B10)=B10,B10&gt;=0,B10&lt;=32),IF(AND(B10&gt;0,COUNTIF(B$5:B9,B10)&gt;0),"duplicate",""),"error")</f>
        <v/>
      </c>
      <c r="D10" s="15">
        <v>5</v>
      </c>
      <c r="E10" s="22">
        <f t="shared" si="0"/>
        <v>0</v>
      </c>
      <c r="F10" s="17"/>
      <c r="G10" s="22" t="str">
        <f t="shared" si="1"/>
        <v/>
      </c>
      <c r="H10" s="22" t="str">
        <f t="shared" si="2"/>
        <v/>
      </c>
      <c r="I10" s="2" t="str">
        <f t="shared" ref="I10:I17" si="4">IF(F10&lt;&gt;0,IF(F10&lt;&gt;1,"error",""),"")</f>
        <v/>
      </c>
      <c r="M10" s="1">
        <v>5</v>
      </c>
      <c r="N10" s="1">
        <f t="shared" si="3"/>
        <v>14</v>
      </c>
      <c r="O10" s="2">
        <v>2</v>
      </c>
      <c r="P10" s="2">
        <v>2</v>
      </c>
    </row>
    <row r="11" spans="1:16" x14ac:dyDescent="0.2">
      <c r="A11" s="71"/>
      <c r="B11" s="72">
        <v>6</v>
      </c>
      <c r="C11" s="2" t="str">
        <f>IF(AND(INT(B11)=B11,B11&gt;=0,B11&lt;=32),IF(AND(B11&gt;0,COUNTIF(B$5:B10,B11)&gt;0),"duplicate",""),"error")</f>
        <v/>
      </c>
      <c r="D11" s="15">
        <v>6</v>
      </c>
      <c r="E11" s="22">
        <f t="shared" si="0"/>
        <v>0</v>
      </c>
      <c r="F11" s="17"/>
      <c r="G11" s="22" t="str">
        <f t="shared" si="1"/>
        <v/>
      </c>
      <c r="H11" s="22" t="str">
        <f t="shared" si="2"/>
        <v/>
      </c>
      <c r="I11" s="2" t="str">
        <f t="shared" si="4"/>
        <v/>
      </c>
      <c r="M11" s="1">
        <v>6</v>
      </c>
      <c r="N11" s="1">
        <f t="shared" si="3"/>
        <v>15</v>
      </c>
      <c r="O11" s="2">
        <v>2</v>
      </c>
      <c r="P11" s="2">
        <v>3</v>
      </c>
    </row>
    <row r="12" spans="1:16" x14ac:dyDescent="0.2">
      <c r="A12" s="55"/>
      <c r="B12" s="72">
        <v>11</v>
      </c>
      <c r="C12" s="2" t="str">
        <f>IF(AND(INT(B12)=B12,B12&gt;=0,B12&lt;=32),IF(AND(B12&gt;0,COUNTIF(B$5:B11,B12)&gt;0),"duplicate",""),"error")</f>
        <v/>
      </c>
      <c r="D12" s="15">
        <v>11</v>
      </c>
      <c r="E12" s="22">
        <f t="shared" si="0"/>
        <v>0</v>
      </c>
      <c r="F12" s="17"/>
      <c r="G12" s="22" t="str">
        <f t="shared" ref="G12:H17" si="5">IF($F12&gt;0,IF($F6&gt;0,"err",O6),IF($F6&gt;0,"","err"))</f>
        <v>err</v>
      </c>
      <c r="H12" s="22" t="str">
        <f t="shared" si="5"/>
        <v>err</v>
      </c>
      <c r="I12" s="2" t="str">
        <f t="shared" si="4"/>
        <v/>
      </c>
      <c r="M12" s="1"/>
      <c r="N12" s="1">
        <f>M6+IF(F12&gt;0,0,6)</f>
        <v>7</v>
      </c>
    </row>
    <row r="13" spans="1:16" x14ac:dyDescent="0.2">
      <c r="A13" s="55"/>
      <c r="B13" s="72">
        <v>12</v>
      </c>
      <c r="C13" s="2" t="str">
        <f>IF(AND(INT(B13)=B13,B13&gt;=0,B13&lt;=32),IF(AND(B13&gt;0,COUNTIF(B$5:B12,B13)&gt;0),"duplicate",""),"error")</f>
        <v/>
      </c>
      <c r="D13" s="15">
        <v>12</v>
      </c>
      <c r="E13" s="22">
        <f t="shared" si="0"/>
        <v>0</v>
      </c>
      <c r="F13" s="17"/>
      <c r="G13" s="22" t="str">
        <f t="shared" si="5"/>
        <v>err</v>
      </c>
      <c r="H13" s="22" t="str">
        <f t="shared" si="5"/>
        <v>err</v>
      </c>
      <c r="I13" s="2" t="str">
        <f t="shared" si="4"/>
        <v/>
      </c>
      <c r="M13" s="1"/>
      <c r="N13" s="1">
        <f t="shared" ref="N13:N17" si="6">M7+IF(F13&gt;0,0,6)</f>
        <v>8</v>
      </c>
    </row>
    <row r="14" spans="1:16" x14ac:dyDescent="0.2">
      <c r="A14" s="55"/>
      <c r="B14" s="72">
        <v>13</v>
      </c>
      <c r="C14" s="2" t="str">
        <f>IF(AND(INT(B14)=B14,B14&gt;=0,B14&lt;=32),IF(AND(B14&gt;0,COUNTIF(B$5:B13,B14)&gt;0),"duplicate",""),"error")</f>
        <v/>
      </c>
      <c r="D14" s="15">
        <v>13</v>
      </c>
      <c r="E14" s="22">
        <f t="shared" si="0"/>
        <v>0</v>
      </c>
      <c r="F14" s="17"/>
      <c r="G14" s="22" t="str">
        <f t="shared" si="5"/>
        <v>err</v>
      </c>
      <c r="H14" s="22" t="str">
        <f t="shared" si="5"/>
        <v>err</v>
      </c>
      <c r="I14" s="2" t="str">
        <f t="shared" si="4"/>
        <v/>
      </c>
      <c r="M14" s="1"/>
      <c r="N14" s="1">
        <f t="shared" si="6"/>
        <v>9</v>
      </c>
    </row>
    <row r="15" spans="1:16" x14ac:dyDescent="0.2">
      <c r="A15" s="55"/>
      <c r="B15" s="72">
        <v>14</v>
      </c>
      <c r="C15" s="2" t="str">
        <f>IF(AND(INT(B15)=B15,B15&gt;=0,B15&lt;=32),IF(AND(B15&gt;0,COUNTIF(B$5:B14,B15)&gt;0),"duplicate",""),"error")</f>
        <v/>
      </c>
      <c r="D15" s="15">
        <v>14</v>
      </c>
      <c r="E15" s="22">
        <f t="shared" si="0"/>
        <v>0</v>
      </c>
      <c r="F15" s="17"/>
      <c r="G15" s="22" t="str">
        <f t="shared" si="5"/>
        <v>err</v>
      </c>
      <c r="H15" s="22" t="str">
        <f t="shared" si="5"/>
        <v>err</v>
      </c>
      <c r="I15" s="2" t="str">
        <f t="shared" si="4"/>
        <v/>
      </c>
      <c r="M15" s="1"/>
      <c r="N15" s="1">
        <f t="shared" si="6"/>
        <v>10</v>
      </c>
    </row>
    <row r="16" spans="1:16" x14ac:dyDescent="0.2">
      <c r="A16" s="71"/>
      <c r="B16" s="72">
        <v>15</v>
      </c>
      <c r="C16" s="2" t="str">
        <f>IF(AND(INT(B16)=B16,B16&gt;=0,B16&lt;=32),IF(AND(B16&gt;0,COUNTIF(B$5:B15,B16)&gt;0),"duplicate",""),"error")</f>
        <v/>
      </c>
      <c r="D16" s="15">
        <v>15</v>
      </c>
      <c r="E16" s="22">
        <f t="shared" si="0"/>
        <v>0</v>
      </c>
      <c r="F16" s="17"/>
      <c r="G16" s="22" t="str">
        <f t="shared" si="5"/>
        <v>err</v>
      </c>
      <c r="H16" s="22" t="str">
        <f t="shared" si="5"/>
        <v>err</v>
      </c>
      <c r="I16" s="2" t="str">
        <f t="shared" si="4"/>
        <v/>
      </c>
      <c r="M16" s="1"/>
      <c r="N16" s="1">
        <f t="shared" si="6"/>
        <v>11</v>
      </c>
    </row>
    <row r="17" spans="1:14" x14ac:dyDescent="0.2">
      <c r="A17" s="71"/>
      <c r="B17" s="72">
        <v>16</v>
      </c>
      <c r="C17" s="2" t="str">
        <f>IF(AND(INT(B17)=B17,B17&gt;=0,B17&lt;=32),IF(AND(B17&gt;0,COUNTIF(B$5:B16,B17)&gt;0),"duplicate",""),"error")</f>
        <v/>
      </c>
      <c r="D17" s="15">
        <v>16</v>
      </c>
      <c r="E17" s="22">
        <f t="shared" si="0"/>
        <v>0</v>
      </c>
      <c r="F17" s="17"/>
      <c r="G17" s="22" t="str">
        <f t="shared" si="5"/>
        <v>err</v>
      </c>
      <c r="H17" s="22" t="str">
        <f t="shared" si="5"/>
        <v>err</v>
      </c>
      <c r="I17" s="2" t="str">
        <f t="shared" si="4"/>
        <v/>
      </c>
      <c r="M17" s="1"/>
      <c r="N17" s="1">
        <f t="shared" si="6"/>
        <v>12</v>
      </c>
    </row>
  </sheetData>
  <sheetProtection sheet="1" objects="1" scenarios="1"/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7"/>
  <sheetViews>
    <sheetView workbookViewId="0">
      <selection activeCell="J6" sqref="J6:J11"/>
    </sheetView>
  </sheetViews>
  <sheetFormatPr defaultRowHeight="12.75" x14ac:dyDescent="0.2"/>
  <cols>
    <col min="1" max="1" width="8.5703125" style="1" customWidth="1"/>
    <col min="2" max="2" width="18.5703125" style="2" customWidth="1"/>
    <col min="3" max="3" width="6.28515625" style="1" customWidth="1"/>
    <col min="4" max="4" width="6" style="1" customWidth="1"/>
    <col min="5" max="5" width="7.28515625" style="2" customWidth="1"/>
    <col min="6" max="7" width="9.140625" style="2"/>
    <col min="8" max="8" width="4.7109375" style="2" customWidth="1"/>
    <col min="9" max="9" width="8" style="2" customWidth="1"/>
    <col min="10" max="10" width="8.85546875" style="2" customWidth="1"/>
    <col min="11" max="12" width="6" style="2" customWidth="1"/>
    <col min="13" max="15" width="9.140625" style="2"/>
    <col min="16" max="17" width="9.140625" style="1"/>
    <col min="18" max="16384" width="9.140625" style="2"/>
  </cols>
  <sheetData>
    <row r="1" spans="1:20" x14ac:dyDescent="0.2">
      <c r="A1" s="43" t="s">
        <v>65</v>
      </c>
      <c r="E1" s="2" t="s">
        <v>108</v>
      </c>
      <c r="F1" s="67"/>
      <c r="J1" s="24"/>
      <c r="K1" s="33" t="s">
        <v>66</v>
      </c>
      <c r="L1" s="25"/>
    </row>
    <row r="2" spans="1:20" x14ac:dyDescent="0.2">
      <c r="J2" s="18" t="s">
        <v>50</v>
      </c>
      <c r="K2" s="20"/>
      <c r="L2" s="5">
        <f>SUM(J6:J17)</f>
        <v>0</v>
      </c>
      <c r="N2" s="1" t="s">
        <v>94</v>
      </c>
      <c r="P2" s="1" t="s">
        <v>45</v>
      </c>
      <c r="Q2" s="1" t="s">
        <v>51</v>
      </c>
      <c r="R2" s="1" t="s">
        <v>51</v>
      </c>
    </row>
    <row r="3" spans="1:20" x14ac:dyDescent="0.2">
      <c r="A3" s="40"/>
      <c r="B3" s="19"/>
      <c r="C3" s="3"/>
      <c r="D3" s="4"/>
      <c r="E3" s="34" t="s">
        <v>67</v>
      </c>
      <c r="F3" s="18"/>
      <c r="G3" s="38"/>
      <c r="H3" s="5"/>
      <c r="I3" s="36"/>
      <c r="J3" s="26" t="s">
        <v>53</v>
      </c>
      <c r="K3" s="27"/>
      <c r="L3" s="73">
        <v>3</v>
      </c>
      <c r="M3" s="2" t="str">
        <f>IF(L3&lt;&gt;4,IF(L3&lt;&gt;3,"error",""),"")</f>
        <v/>
      </c>
      <c r="N3" s="1" t="e">
        <f>'before session 1'!H4-1</f>
        <v>#N/A</v>
      </c>
      <c r="O3" s="1" t="s">
        <v>63</v>
      </c>
      <c r="P3" s="1" t="s">
        <v>54</v>
      </c>
      <c r="Q3" s="1" t="s">
        <v>55</v>
      </c>
      <c r="R3" s="1" t="s">
        <v>55</v>
      </c>
    </row>
    <row r="4" spans="1:20" x14ac:dyDescent="0.2">
      <c r="A4" s="39" t="s">
        <v>68</v>
      </c>
      <c r="B4" s="41" t="s">
        <v>56</v>
      </c>
      <c r="C4" s="13"/>
      <c r="D4" s="14"/>
      <c r="E4" s="27"/>
      <c r="F4" s="14"/>
      <c r="G4" s="27"/>
      <c r="H4" s="37"/>
      <c r="I4" s="39" t="s">
        <v>69</v>
      </c>
      <c r="J4" s="28" t="s">
        <v>58</v>
      </c>
      <c r="K4" s="29"/>
      <c r="L4" s="30" t="e">
        <f>IF(ISNA(MATCH("error",M1:M17,0)),IF(L3&gt;1,IF(L2&gt;0,IF(MOD(L2,L3)&gt;0,NA(),L2/L3),NA()),NA()),NA())</f>
        <v>#N/A</v>
      </c>
      <c r="N4" s="1" t="s">
        <v>95</v>
      </c>
      <c r="O4" s="1" t="s">
        <v>96</v>
      </c>
      <c r="P4" s="1" t="s">
        <v>25</v>
      </c>
      <c r="Q4" s="1" t="s">
        <v>70</v>
      </c>
      <c r="R4" s="1" t="s">
        <v>54</v>
      </c>
    </row>
    <row r="5" spans="1:20" x14ac:dyDescent="0.2">
      <c r="A5" s="21"/>
      <c r="B5" s="42"/>
      <c r="C5" s="8" t="s">
        <v>61</v>
      </c>
      <c r="D5" s="9" t="s">
        <v>62</v>
      </c>
      <c r="E5" s="31" t="s">
        <v>71</v>
      </c>
      <c r="F5" s="9" t="s">
        <v>72</v>
      </c>
      <c r="G5" s="9" t="s">
        <v>73</v>
      </c>
      <c r="H5" s="10" t="s">
        <v>74</v>
      </c>
      <c r="I5" s="32"/>
      <c r="J5" s="8" t="s">
        <v>60</v>
      </c>
      <c r="K5" s="31" t="s">
        <v>61</v>
      </c>
      <c r="L5" s="32" t="s">
        <v>62</v>
      </c>
      <c r="N5" s="1" t="s">
        <v>63</v>
      </c>
      <c r="O5" s="1"/>
      <c r="P5" s="1" t="s">
        <v>63</v>
      </c>
      <c r="Q5" s="1" t="s">
        <v>64</v>
      </c>
      <c r="R5" s="1" t="s">
        <v>64</v>
      </c>
    </row>
    <row r="6" spans="1:20" x14ac:dyDescent="0.2">
      <c r="A6" s="22" t="e">
        <f>INDEX('before session 1'!$D$6:$D$17,Q6)</f>
        <v>#N/A</v>
      </c>
      <c r="B6" s="23" t="e">
        <f>VLOOKUP(A6,'before session 1'!$D$6:$E$17,2,FALSE)</f>
        <v>#N/A</v>
      </c>
      <c r="C6" s="15" t="e">
        <f>INDEX('before session 1'!G$6:G$17,$Q6)</f>
        <v>#N/A</v>
      </c>
      <c r="D6" s="15" t="e">
        <f>INDEX('before session 1'!H$6:H$17,$Q6)</f>
        <v>#N/A</v>
      </c>
      <c r="E6" s="11"/>
      <c r="F6" s="16" t="e">
        <f t="array" ref="F6">SUM(IF($D$6:$D$17=D6,$E$6:$E$17,0))/SUM(IF($D$6:$D$17=D6,1,0))</f>
        <v>#N/A</v>
      </c>
      <c r="G6" s="16" t="e">
        <f>E6-F6</f>
        <v>#N/A</v>
      </c>
      <c r="H6" s="15" t="e">
        <f t="array" ref="H6">IF(D6&lt;&gt;"",SUM(IF($D$6:$D$17=D6,IF($E$6:$E$17&lt;E6,2,IF($E$6:$E$17=E6,1,0)),0))-1,0)</f>
        <v>#N/A</v>
      </c>
      <c r="I6" s="22" t="str">
        <f t="array" ref="I6">IF(ISTEXT($B6),SUM(IF(ISTEXT($B$6:$B$17),IF($H$6:$H$17&gt;$H6,1,IF($H$6:$H$17=$H6,IF($G$6:$G$17&gt;$G6,1,IF($G$6:$G$17=$G6,0.5,0)),0)),0))+0.5,"")</f>
        <v/>
      </c>
      <c r="J6" s="17"/>
      <c r="K6" s="22" t="str">
        <f>IF($J6&gt;0,S6,"")</f>
        <v/>
      </c>
      <c r="L6" s="22" t="str">
        <f>IF($J6&gt;0,T6,"")</f>
        <v/>
      </c>
      <c r="M6" s="2" t="str">
        <f>IF(J6&lt;&gt;0,IF(OR(ISNA(B6),J6&lt;&gt;1),"error",""),"")</f>
        <v/>
      </c>
      <c r="N6" s="2" t="e">
        <f>H6+IF(ISTEXT(B6),IF(D6="",$N$3,0),0)</f>
        <v>#N/A</v>
      </c>
      <c r="O6" s="57" t="str">
        <f t="array" ref="O6">IF(ISTEXT($B6),SUM(IF(ISTEXT($B$6:$B$17),IF($N$6:$N$17&gt;$N6,1,IF($N$6:$N$17=$N6,IF($G$6:$G$17&gt;$G6,1,IF($G$6:$G$17=$G6,0.5,0)),0)),0))+0.5,"")</f>
        <v/>
      </c>
      <c r="P6" s="1">
        <v>1</v>
      </c>
      <c r="Q6" s="1" t="e">
        <f>MATCH(ROW()-ROW($A$5),'before session 1'!$N$6:$N$17,0)</f>
        <v>#N/A</v>
      </c>
      <c r="R6" s="1">
        <f>P6+IF(J6&gt;0,0,6)</f>
        <v>7</v>
      </c>
      <c r="S6" s="2">
        <v>1</v>
      </c>
      <c r="T6" s="2">
        <v>1</v>
      </c>
    </row>
    <row r="7" spans="1:20" x14ac:dyDescent="0.2">
      <c r="A7" s="22" t="e">
        <f>INDEX('before session 1'!$D$6:$D$17,Q7)</f>
        <v>#N/A</v>
      </c>
      <c r="B7" s="23" t="e">
        <f>VLOOKUP(A7,'before session 1'!$D$6:$E$17,2,FALSE)</f>
        <v>#N/A</v>
      </c>
      <c r="C7" s="15" t="e">
        <f>INDEX('before session 1'!G$6:G$17,$Q7)</f>
        <v>#N/A</v>
      </c>
      <c r="D7" s="15" t="e">
        <f>INDEX('before session 1'!H$6:H$17,$Q7)</f>
        <v>#N/A</v>
      </c>
      <c r="E7" s="11"/>
      <c r="F7" s="16" t="e">
        <f t="array" ref="F7">SUM(IF($D$6:$D$17=D7,$E$6:$E$17,0))/SUM(IF($D$6:$D$17=D7,1,0))</f>
        <v>#N/A</v>
      </c>
      <c r="G7" s="16" t="e">
        <f t="shared" ref="G7:G17" si="0">E7-F7</f>
        <v>#N/A</v>
      </c>
      <c r="H7" s="15" t="e">
        <f t="array" ref="H7">IF(D7&lt;&gt;"",SUM(IF($D$6:$D$17=D7,IF($E$6:$E$17&lt;E7,2,IF($E$6:$E$17=E7,1,0)),0))-1,0)</f>
        <v>#N/A</v>
      </c>
      <c r="I7" s="22" t="str">
        <f t="array" ref="I7">IF(ISTEXT($B7),SUM(IF(ISTEXT($B$6:$B$17),IF($H$6:$H$17&gt;$H7,1,IF($H$6:$H$17=$H7,IF($G$6:$G$17&gt;$G7,1,IF($G$6:$G$17=$G7,0.5,0)),0)),0))+0.5,"")</f>
        <v/>
      </c>
      <c r="J7" s="17"/>
      <c r="K7" s="22" t="str">
        <f t="shared" ref="K7:K11" si="1">IF($J7&gt;0,S7,"")</f>
        <v/>
      </c>
      <c r="L7" s="22" t="str">
        <f t="shared" ref="L7:L11" si="2">IF($J7&gt;0,T7,"")</f>
        <v/>
      </c>
      <c r="M7" s="2" t="str">
        <f t="shared" ref="M7:M17" si="3">IF(J7&lt;&gt;0,IF(OR(ISNA(B7),J7&lt;&gt;1),"error",""),"")</f>
        <v/>
      </c>
      <c r="N7" s="2" t="e">
        <f t="shared" ref="N7:N17" si="4">H7+IF(ISTEXT(B7),IF(D7="",$N$3,0),0)</f>
        <v>#N/A</v>
      </c>
      <c r="O7" s="57" t="str">
        <f t="array" ref="O7">IF(ISTEXT($B7),SUM(IF(ISTEXT($B$6:$B$17),IF($N$6:$N$17&gt;$N7,1,IF($N$6:$N$17=$N7,IF($G$6:$G$17&gt;$G7,1,IF($G$6:$G$17=$G7,0.5,0)),0)),0))+0.5,"")</f>
        <v/>
      </c>
      <c r="P7" s="1">
        <v>4</v>
      </c>
      <c r="Q7" s="1" t="e">
        <f>MATCH(ROW()-ROW($A$5),'before session 1'!$N$6:$N$17,0)</f>
        <v>#N/A</v>
      </c>
      <c r="R7" s="1">
        <f t="shared" ref="R7:R11" si="5">P7+IF(J7&gt;0,0,6)</f>
        <v>10</v>
      </c>
      <c r="S7" s="2">
        <v>2</v>
      </c>
      <c r="T7" s="2">
        <v>1</v>
      </c>
    </row>
    <row r="8" spans="1:20" x14ac:dyDescent="0.2">
      <c r="A8" s="22" t="e">
        <f>INDEX('before session 1'!$D$6:$D$17,Q8)</f>
        <v>#N/A</v>
      </c>
      <c r="B8" s="23" t="e">
        <f>VLOOKUP(A8,'before session 1'!$D$6:$E$17,2,FALSE)</f>
        <v>#N/A</v>
      </c>
      <c r="C8" s="15" t="e">
        <f>INDEX('before session 1'!G$6:G$17,$Q8)</f>
        <v>#N/A</v>
      </c>
      <c r="D8" s="15" t="e">
        <f>INDEX('before session 1'!H$6:H$17,$Q8)</f>
        <v>#N/A</v>
      </c>
      <c r="E8" s="11"/>
      <c r="F8" s="16" t="e">
        <f t="array" ref="F8">SUM(IF($D$6:$D$17=D8,$E$6:$E$17,0))/SUM(IF($D$6:$D$17=D8,1,0))</f>
        <v>#N/A</v>
      </c>
      <c r="G8" s="16" t="e">
        <f t="shared" si="0"/>
        <v>#N/A</v>
      </c>
      <c r="H8" s="15" t="e">
        <f t="array" ref="H8">IF(D8&lt;&gt;"",SUM(IF($D$6:$D$17=D8,IF($E$6:$E$17&lt;E8,2,IF($E$6:$E$17=E8,1,0)),0))-1,0)</f>
        <v>#N/A</v>
      </c>
      <c r="I8" s="22" t="str">
        <f t="array" ref="I8">IF(ISTEXT($B8),SUM(IF(ISTEXT($B$6:$B$17),IF($H$6:$H$17&gt;$H8,1,IF($H$6:$H$17=$H8,IF($G$6:$G$17&gt;$G8,1,IF($G$6:$G$17=$G8,0.5,0)),0)),0))+0.5,"")</f>
        <v/>
      </c>
      <c r="J8" s="17"/>
      <c r="K8" s="22" t="str">
        <f t="shared" si="1"/>
        <v/>
      </c>
      <c r="L8" s="22" t="str">
        <f t="shared" si="2"/>
        <v/>
      </c>
      <c r="M8" s="2" t="str">
        <f t="shared" si="3"/>
        <v/>
      </c>
      <c r="N8" s="2" t="e">
        <f t="shared" si="4"/>
        <v>#N/A</v>
      </c>
      <c r="O8" s="57" t="str">
        <f t="array" ref="O8">IF(ISTEXT($B8),SUM(IF(ISTEXT($B$6:$B$17),IF($N$6:$N$17&gt;$N8,1,IF($N$6:$N$17=$N8,IF($G$6:$G$17&gt;$G8,1,IF($G$6:$G$17=$G8,0.5,0)),0)),0))+0.5,"")</f>
        <v/>
      </c>
      <c r="P8" s="1">
        <v>2</v>
      </c>
      <c r="Q8" s="1" t="e">
        <f>MATCH(ROW()-ROW($A$5),'before session 1'!$N$6:$N$17,0)</f>
        <v>#N/A</v>
      </c>
      <c r="R8" s="1">
        <f t="shared" si="5"/>
        <v>8</v>
      </c>
      <c r="S8" s="2">
        <v>1</v>
      </c>
      <c r="T8" s="2">
        <v>2</v>
      </c>
    </row>
    <row r="9" spans="1:20" x14ac:dyDescent="0.2">
      <c r="A9" s="22" t="e">
        <f>INDEX('before session 1'!$D$6:$D$17,Q9)</f>
        <v>#N/A</v>
      </c>
      <c r="B9" s="23" t="e">
        <f>VLOOKUP(A9,'before session 1'!$D$6:$E$17,2,FALSE)</f>
        <v>#N/A</v>
      </c>
      <c r="C9" s="15" t="e">
        <f>INDEX('before session 1'!G$6:G$17,$Q9)</f>
        <v>#N/A</v>
      </c>
      <c r="D9" s="15" t="e">
        <f>INDEX('before session 1'!H$6:H$17,$Q9)</f>
        <v>#N/A</v>
      </c>
      <c r="E9" s="11"/>
      <c r="F9" s="16" t="e">
        <f t="array" ref="F9">SUM(IF($D$6:$D$17=D9,$E$6:$E$17,0))/SUM(IF($D$6:$D$17=D9,1,0))</f>
        <v>#N/A</v>
      </c>
      <c r="G9" s="16" t="e">
        <f t="shared" si="0"/>
        <v>#N/A</v>
      </c>
      <c r="H9" s="15" t="e">
        <f t="array" ref="H9">IF(D9&lt;&gt;"",SUM(IF($D$6:$D$17=D9,IF($E$6:$E$17&lt;E9,2,IF($E$6:$E$17=E9,1,0)),0))-1,0)</f>
        <v>#N/A</v>
      </c>
      <c r="I9" s="22" t="str">
        <f t="array" ref="I9">IF(ISTEXT($B9),SUM(IF(ISTEXT($B$6:$B$17),IF($H$6:$H$17&gt;$H9,1,IF($H$6:$H$17=$H9,IF($G$6:$G$17&gt;$G9,1,IF($G$6:$G$17=$G9,0.5,0)),0)),0))+0.5,"")</f>
        <v/>
      </c>
      <c r="J9" s="17"/>
      <c r="K9" s="22" t="str">
        <f t="shared" si="1"/>
        <v/>
      </c>
      <c r="L9" s="22" t="str">
        <f t="shared" si="2"/>
        <v/>
      </c>
      <c r="M9" s="2" t="str">
        <f t="shared" si="3"/>
        <v/>
      </c>
      <c r="N9" s="2" t="e">
        <f t="shared" si="4"/>
        <v>#N/A</v>
      </c>
      <c r="O9" s="57" t="str">
        <f t="array" ref="O9">IF(ISTEXT($B9),SUM(IF(ISTEXT($B$6:$B$17),IF($N$6:$N$17&gt;$N9,1,IF($N$6:$N$17=$N9,IF($G$6:$G$17&gt;$G9,1,IF($G$6:$G$17=$G9,0.5,0)),0)),0))+0.5,"")</f>
        <v/>
      </c>
      <c r="P9" s="1">
        <v>5</v>
      </c>
      <c r="Q9" s="1" t="e">
        <f>MATCH(ROW()-ROW($A$5),'before session 1'!$N$6:$N$17,0)</f>
        <v>#N/A</v>
      </c>
      <c r="R9" s="1">
        <f t="shared" si="5"/>
        <v>11</v>
      </c>
      <c r="S9" s="2">
        <v>2</v>
      </c>
      <c r="T9" s="2">
        <v>2</v>
      </c>
    </row>
    <row r="10" spans="1:20" x14ac:dyDescent="0.2">
      <c r="A10" s="22" t="e">
        <f>INDEX('before session 1'!$D$6:$D$17,Q10)</f>
        <v>#N/A</v>
      </c>
      <c r="B10" s="23" t="e">
        <f>VLOOKUP(A10,'before session 1'!$D$6:$E$17,2,FALSE)</f>
        <v>#N/A</v>
      </c>
      <c r="C10" s="15" t="e">
        <f>INDEX('before session 1'!G$6:G$17,$Q10)</f>
        <v>#N/A</v>
      </c>
      <c r="D10" s="15" t="e">
        <f>INDEX('before session 1'!H$6:H$17,$Q10)</f>
        <v>#N/A</v>
      </c>
      <c r="E10" s="11"/>
      <c r="F10" s="16" t="e">
        <f t="array" ref="F10">SUM(IF($D$6:$D$17=D10,$E$6:$E$17,0))/SUM(IF($D$6:$D$17=D10,1,0))</f>
        <v>#N/A</v>
      </c>
      <c r="G10" s="16" t="e">
        <f t="shared" si="0"/>
        <v>#N/A</v>
      </c>
      <c r="H10" s="15" t="e">
        <f t="array" ref="H10">IF(D10&lt;&gt;"",SUM(IF($D$6:$D$17=D10,IF($E$6:$E$17&lt;E10,2,IF($E$6:$E$17=E10,1,0)),0))-1,0)</f>
        <v>#N/A</v>
      </c>
      <c r="I10" s="22" t="str">
        <f t="array" ref="I10">IF(ISTEXT($B10),SUM(IF(ISTEXT($B$6:$B$17),IF($H$6:$H$17&gt;$H10,1,IF($H$6:$H$17=$H10,IF($G$6:$G$17&gt;$G10,1,IF($G$6:$G$17=$G10,0.5,0)),0)),0))+0.5,"")</f>
        <v/>
      </c>
      <c r="J10" s="17"/>
      <c r="K10" s="22" t="str">
        <f t="shared" si="1"/>
        <v/>
      </c>
      <c r="L10" s="22" t="str">
        <f t="shared" si="2"/>
        <v/>
      </c>
      <c r="M10" s="2" t="str">
        <f t="shared" si="3"/>
        <v/>
      </c>
      <c r="N10" s="2" t="e">
        <f t="shared" si="4"/>
        <v>#N/A</v>
      </c>
      <c r="O10" s="57" t="str">
        <f t="array" ref="O10">IF(ISTEXT($B10),SUM(IF(ISTEXT($B$6:$B$17),IF($N$6:$N$17&gt;$N10,1,IF($N$6:$N$17=$N10,IF($G$6:$G$17&gt;$G10,1,IF($G$6:$G$17=$G10,0.5,0)),0)),0))+0.5,"")</f>
        <v/>
      </c>
      <c r="P10" s="1">
        <v>6</v>
      </c>
      <c r="Q10" s="1" t="e">
        <f>MATCH(ROW()-ROW($A$5),'before session 1'!$N$6:$N$17,0)</f>
        <v>#N/A</v>
      </c>
      <c r="R10" s="1">
        <f t="shared" si="5"/>
        <v>12</v>
      </c>
      <c r="S10" s="2">
        <v>2</v>
      </c>
      <c r="T10" s="2">
        <v>3</v>
      </c>
    </row>
    <row r="11" spans="1:20" x14ac:dyDescent="0.2">
      <c r="A11" s="22" t="e">
        <f>INDEX('before session 1'!$D$6:$D$17,Q11)</f>
        <v>#N/A</v>
      </c>
      <c r="B11" s="23" t="e">
        <f>VLOOKUP(A11,'before session 1'!$D$6:$E$17,2,FALSE)</f>
        <v>#N/A</v>
      </c>
      <c r="C11" s="15" t="e">
        <f>INDEX('before session 1'!G$6:G$17,$Q11)</f>
        <v>#N/A</v>
      </c>
      <c r="D11" s="15" t="e">
        <f>INDEX('before session 1'!H$6:H$17,$Q11)</f>
        <v>#N/A</v>
      </c>
      <c r="E11" s="11"/>
      <c r="F11" s="16" t="e">
        <f t="array" ref="F11">SUM(IF($D$6:$D$17=D11,$E$6:$E$17,0))/SUM(IF($D$6:$D$17=D11,1,0))</f>
        <v>#N/A</v>
      </c>
      <c r="G11" s="16" t="e">
        <f t="shared" si="0"/>
        <v>#N/A</v>
      </c>
      <c r="H11" s="15" t="e">
        <f t="array" ref="H11">IF(D11&lt;&gt;"",SUM(IF($D$6:$D$17=D11,IF($E$6:$E$17&lt;E11,2,IF($E$6:$E$17=E11,1,0)),0))-1,0)</f>
        <v>#N/A</v>
      </c>
      <c r="I11" s="22" t="str">
        <f t="array" ref="I11">IF(ISTEXT($B11),SUM(IF(ISTEXT($B$6:$B$17),IF($H$6:$H$17&gt;$H11,1,IF($H$6:$H$17=$H11,IF($G$6:$G$17&gt;$G11,1,IF($G$6:$G$17=$G11,0.5,0)),0)),0))+0.5,"")</f>
        <v/>
      </c>
      <c r="J11" s="17"/>
      <c r="K11" s="22" t="str">
        <f t="shared" si="1"/>
        <v/>
      </c>
      <c r="L11" s="22" t="str">
        <f t="shared" si="2"/>
        <v/>
      </c>
      <c r="M11" s="2" t="str">
        <f t="shared" si="3"/>
        <v/>
      </c>
      <c r="N11" s="2" t="e">
        <f t="shared" si="4"/>
        <v>#N/A</v>
      </c>
      <c r="O11" s="57" t="str">
        <f t="array" ref="O11">IF(ISTEXT($B11),SUM(IF(ISTEXT($B$6:$B$17),IF($N$6:$N$17&gt;$N11,1,IF($N$6:$N$17=$N11,IF($G$6:$G$17&gt;$G11,1,IF($G$6:$G$17=$G11,0.5,0)),0)),0))+0.5,"")</f>
        <v/>
      </c>
      <c r="P11" s="1">
        <v>3</v>
      </c>
      <c r="Q11" s="1" t="e">
        <f>MATCH(ROW()-ROW($A$5),'before session 1'!$N$6:$N$17,0)</f>
        <v>#N/A</v>
      </c>
      <c r="R11" s="1">
        <f t="shared" si="5"/>
        <v>9</v>
      </c>
      <c r="S11" s="2">
        <v>1</v>
      </c>
      <c r="T11" s="2">
        <v>3</v>
      </c>
    </row>
    <row r="12" spans="1:20" x14ac:dyDescent="0.2">
      <c r="A12" s="22">
        <f>INDEX('before session 1'!$D$6:$D$17,Q12)</f>
        <v>11</v>
      </c>
      <c r="B12" s="23">
        <f>VLOOKUP(A12,'before session 1'!$D$6:$E$17,2,FALSE)</f>
        <v>0</v>
      </c>
      <c r="C12" s="15" t="str">
        <f>INDEX('before session 1'!G$6:G$17,$Q12)</f>
        <v>err</v>
      </c>
      <c r="D12" s="15" t="str">
        <f>INDEX('before session 1'!H$6:H$17,$Q12)</f>
        <v>err</v>
      </c>
      <c r="E12" s="11"/>
      <c r="F12" s="16" t="e">
        <f t="array" ref="F12">SUM(IF($D$6:$D$17=D12,$E$6:$E$17,0))/SUM(IF($D$6:$D$17=D12,1,0))</f>
        <v>#N/A</v>
      </c>
      <c r="G12" s="16" t="e">
        <f t="shared" si="0"/>
        <v>#N/A</v>
      </c>
      <c r="H12" s="15" t="e">
        <f t="array" ref="H12">IF(D12&lt;&gt;"",SUM(IF($D$6:$D$17=D12,IF($E$6:$E$17&lt;E12,2,IF($E$6:$E$17=E12,1,0)),0))-1,0)</f>
        <v>#N/A</v>
      </c>
      <c r="I12" s="22" t="str">
        <f t="array" ref="I12">IF(ISTEXT($B12),SUM(IF(ISTEXT($B$6:$B$17),IF($H$6:$H$17&gt;$H12,1,IF($H$6:$H$17=$H12,IF($G$6:$G$17&gt;$G12,1,IF($G$6:$G$17=$G12,0.5,0)),0)),0))+0.5,"")</f>
        <v/>
      </c>
      <c r="J12" s="17"/>
      <c r="K12" s="22" t="str">
        <f t="shared" ref="K12:L17" si="6">IF($J12&gt;0,IF($J6&gt;0,"err",S6),IF($J6&gt;0,"","err"))</f>
        <v>err</v>
      </c>
      <c r="L12" s="22" t="str">
        <f t="shared" si="6"/>
        <v>err</v>
      </c>
      <c r="M12" s="2" t="str">
        <f t="shared" si="3"/>
        <v/>
      </c>
      <c r="N12" s="2" t="e">
        <f t="shared" si="4"/>
        <v>#N/A</v>
      </c>
      <c r="O12" s="57" t="str">
        <f t="array" ref="O12">IF(ISTEXT($B12),SUM(IF(ISTEXT($B$6:$B$17),IF($N$6:$N$17&gt;$N12,1,IF($N$6:$N$17=$N12,IF($G$6:$G$17&gt;$G12,1,IF($G$6:$G$17=$G12,0.5,0)),0)),0))+0.5,"")</f>
        <v/>
      </c>
      <c r="Q12" s="1">
        <f>MATCH(ROW()-ROW($A$5),'before session 1'!$N$6:$N$17,0)</f>
        <v>7</v>
      </c>
      <c r="R12" s="1">
        <f>P6+IF(J12&gt;0,0,6)</f>
        <v>7</v>
      </c>
    </row>
    <row r="13" spans="1:20" x14ac:dyDescent="0.2">
      <c r="A13" s="22">
        <f>INDEX('before session 1'!$D$6:$D$17,Q13)</f>
        <v>12</v>
      </c>
      <c r="B13" s="23">
        <f>VLOOKUP(A13,'before session 1'!$D$6:$E$17,2,FALSE)</f>
        <v>0</v>
      </c>
      <c r="C13" s="15" t="str">
        <f>INDEX('before session 1'!G$6:G$17,$Q13)</f>
        <v>err</v>
      </c>
      <c r="D13" s="15" t="str">
        <f>INDEX('before session 1'!H$6:H$17,$Q13)</f>
        <v>err</v>
      </c>
      <c r="E13" s="11"/>
      <c r="F13" s="16" t="e">
        <f t="array" ref="F13">SUM(IF($D$6:$D$17=D13,$E$6:$E$17,0))/SUM(IF($D$6:$D$17=D13,1,0))</f>
        <v>#N/A</v>
      </c>
      <c r="G13" s="16" t="e">
        <f t="shared" si="0"/>
        <v>#N/A</v>
      </c>
      <c r="H13" s="15" t="e">
        <f t="array" ref="H13">IF(D13&lt;&gt;"",SUM(IF($D$6:$D$17=D13,IF($E$6:$E$17&lt;E13,2,IF($E$6:$E$17=E13,1,0)),0))-1,0)</f>
        <v>#N/A</v>
      </c>
      <c r="I13" s="22" t="str">
        <f t="array" ref="I13">IF(ISTEXT($B13),SUM(IF(ISTEXT($B$6:$B$17),IF($H$6:$H$17&gt;$H13,1,IF($H$6:$H$17=$H13,IF($G$6:$G$17&gt;$G13,1,IF($G$6:$G$17=$G13,0.5,0)),0)),0))+0.5,"")</f>
        <v/>
      </c>
      <c r="J13" s="17"/>
      <c r="K13" s="22" t="str">
        <f t="shared" si="6"/>
        <v>err</v>
      </c>
      <c r="L13" s="22" t="str">
        <f t="shared" si="6"/>
        <v>err</v>
      </c>
      <c r="M13" s="2" t="str">
        <f t="shared" si="3"/>
        <v/>
      </c>
      <c r="N13" s="2" t="e">
        <f t="shared" si="4"/>
        <v>#N/A</v>
      </c>
      <c r="O13" s="57" t="str">
        <f t="array" ref="O13">IF(ISTEXT($B13),SUM(IF(ISTEXT($B$6:$B$17),IF($N$6:$N$17&gt;$N13,1,IF($N$6:$N$17=$N13,IF($G$6:$G$17&gt;$G13,1,IF($G$6:$G$17=$G13,0.5,0)),0)),0))+0.5,"")</f>
        <v/>
      </c>
      <c r="Q13" s="1">
        <f>MATCH(ROW()-ROW($A$5),'before session 1'!$N$6:$N$17,0)</f>
        <v>8</v>
      </c>
      <c r="R13" s="1">
        <f t="shared" ref="R13:R17" si="7">P7+IF(J13&gt;0,0,6)</f>
        <v>10</v>
      </c>
    </row>
    <row r="14" spans="1:20" x14ac:dyDescent="0.2">
      <c r="A14" s="22">
        <f>INDEX('before session 1'!$D$6:$D$17,Q14)</f>
        <v>13</v>
      </c>
      <c r="B14" s="23">
        <f>VLOOKUP(A14,'before session 1'!$D$6:$E$17,2,FALSE)</f>
        <v>0</v>
      </c>
      <c r="C14" s="15" t="str">
        <f>INDEX('before session 1'!G$6:G$17,$Q14)</f>
        <v>err</v>
      </c>
      <c r="D14" s="15" t="str">
        <f>INDEX('before session 1'!H$6:H$17,$Q14)</f>
        <v>err</v>
      </c>
      <c r="E14" s="11"/>
      <c r="F14" s="16" t="e">
        <f t="array" ref="F14">SUM(IF($D$6:$D$17=D14,$E$6:$E$17,0))/SUM(IF($D$6:$D$17=D14,1,0))</f>
        <v>#N/A</v>
      </c>
      <c r="G14" s="16" t="e">
        <f t="shared" si="0"/>
        <v>#N/A</v>
      </c>
      <c r="H14" s="15" t="e">
        <f t="array" ref="H14">IF(D14&lt;&gt;"",SUM(IF($D$6:$D$17=D14,IF($E$6:$E$17&lt;E14,2,IF($E$6:$E$17=E14,1,0)),0))-1,0)</f>
        <v>#N/A</v>
      </c>
      <c r="I14" s="22" t="str">
        <f t="array" ref="I14">IF(ISTEXT($B14),SUM(IF(ISTEXT($B$6:$B$17),IF($H$6:$H$17&gt;$H14,1,IF($H$6:$H$17=$H14,IF($G$6:$G$17&gt;$G14,1,IF($G$6:$G$17=$G14,0.5,0)),0)),0))+0.5,"")</f>
        <v/>
      </c>
      <c r="J14" s="17"/>
      <c r="K14" s="22" t="str">
        <f t="shared" si="6"/>
        <v>err</v>
      </c>
      <c r="L14" s="22" t="str">
        <f t="shared" si="6"/>
        <v>err</v>
      </c>
      <c r="M14" s="2" t="str">
        <f t="shared" si="3"/>
        <v/>
      </c>
      <c r="N14" s="2" t="e">
        <f t="shared" si="4"/>
        <v>#N/A</v>
      </c>
      <c r="O14" s="57" t="str">
        <f t="array" ref="O14">IF(ISTEXT($B14),SUM(IF(ISTEXT($B$6:$B$17),IF($N$6:$N$17&gt;$N14,1,IF($N$6:$N$17=$N14,IF($G$6:$G$17&gt;$G14,1,IF($G$6:$G$17=$G14,0.5,0)),0)),0))+0.5,"")</f>
        <v/>
      </c>
      <c r="Q14" s="1">
        <f>MATCH(ROW()-ROW($A$5),'before session 1'!$N$6:$N$17,0)</f>
        <v>9</v>
      </c>
      <c r="R14" s="1">
        <f t="shared" si="7"/>
        <v>8</v>
      </c>
    </row>
    <row r="15" spans="1:20" x14ac:dyDescent="0.2">
      <c r="A15" s="22">
        <f>INDEX('before session 1'!$D$6:$D$17,Q15)</f>
        <v>1</v>
      </c>
      <c r="B15" s="23">
        <f>VLOOKUP(A15,'before session 1'!$D$6:$E$17,2,FALSE)</f>
        <v>0</v>
      </c>
      <c r="C15" s="15" t="str">
        <f>INDEX('before session 1'!G$6:G$17,$Q15)</f>
        <v/>
      </c>
      <c r="D15" s="15" t="str">
        <f>INDEX('before session 1'!H$6:H$17,$Q15)</f>
        <v/>
      </c>
      <c r="E15" s="11"/>
      <c r="F15" s="16" t="e">
        <f t="array" ref="F15">SUM(IF($D$6:$D$17=D15,$E$6:$E$17,0))/SUM(IF($D$6:$D$17=D15,1,0))</f>
        <v>#N/A</v>
      </c>
      <c r="G15" s="16" t="e">
        <f t="shared" si="0"/>
        <v>#N/A</v>
      </c>
      <c r="H15" s="15">
        <f t="array" ref="H15">IF(D15&lt;&gt;"",SUM(IF($D$6:$D$17=D15,IF($E$6:$E$17&lt;E15,2,IF($E$6:$E$17=E15,1,0)),0))-1,0)</f>
        <v>0</v>
      </c>
      <c r="I15" s="22" t="str">
        <f t="array" ref="I15">IF(ISTEXT($B15),SUM(IF(ISTEXT($B$6:$B$17),IF($H$6:$H$17&gt;$H15,1,IF($H$6:$H$17=$H15,IF($G$6:$G$17&gt;$G15,1,IF($G$6:$G$17=$G15,0.5,0)),0)),0))+0.5,"")</f>
        <v/>
      </c>
      <c r="J15" s="17"/>
      <c r="K15" s="22" t="str">
        <f t="shared" si="6"/>
        <v>err</v>
      </c>
      <c r="L15" s="22" t="str">
        <f t="shared" si="6"/>
        <v>err</v>
      </c>
      <c r="M15" s="2" t="str">
        <f t="shared" si="3"/>
        <v/>
      </c>
      <c r="N15" s="2">
        <f t="shared" si="4"/>
        <v>0</v>
      </c>
      <c r="O15" s="57" t="str">
        <f t="array" ref="O15">IF(ISTEXT($B15),SUM(IF(ISTEXT($B$6:$B$17),IF($N$6:$N$17&gt;$N15,1,IF($N$6:$N$17=$N15,IF($G$6:$G$17&gt;$G15,1,IF($G$6:$G$17=$G15,0.5,0)),0)),0))+0.5,"")</f>
        <v/>
      </c>
      <c r="Q15" s="1">
        <f>MATCH(ROW()-ROW($A$5),'before session 1'!$N$6:$N$17,0)</f>
        <v>1</v>
      </c>
      <c r="R15" s="1">
        <f t="shared" si="7"/>
        <v>11</v>
      </c>
    </row>
    <row r="16" spans="1:20" x14ac:dyDescent="0.2">
      <c r="A16" s="22">
        <f>INDEX('before session 1'!$D$6:$D$17,Q16)</f>
        <v>2</v>
      </c>
      <c r="B16" s="23">
        <f>VLOOKUP(A16,'before session 1'!$D$6:$E$17,2,FALSE)</f>
        <v>0</v>
      </c>
      <c r="C16" s="15" t="str">
        <f>INDEX('before session 1'!G$6:G$17,$Q16)</f>
        <v/>
      </c>
      <c r="D16" s="15" t="str">
        <f>INDEX('before session 1'!H$6:H$17,$Q16)</f>
        <v/>
      </c>
      <c r="E16" s="11"/>
      <c r="F16" s="16" t="e">
        <f t="array" ref="F16">SUM(IF($D$6:$D$17=D16,$E$6:$E$17,0))/SUM(IF($D$6:$D$17=D16,1,0))</f>
        <v>#N/A</v>
      </c>
      <c r="G16" s="16" t="e">
        <f t="shared" si="0"/>
        <v>#N/A</v>
      </c>
      <c r="H16" s="15">
        <f t="array" ref="H16">IF(D16&lt;&gt;"",SUM(IF($D$6:$D$17=D16,IF($E$6:$E$17&lt;E16,2,IF($E$6:$E$17=E16,1,0)),0))-1,0)</f>
        <v>0</v>
      </c>
      <c r="I16" s="22" t="str">
        <f t="array" ref="I16">IF(ISTEXT($B16),SUM(IF(ISTEXT($B$6:$B$17),IF($H$6:$H$17&gt;$H16,1,IF($H$6:$H$17=$H16,IF($G$6:$G$17&gt;$G16,1,IF($G$6:$G$17=$G16,0.5,0)),0)),0))+0.5,"")</f>
        <v/>
      </c>
      <c r="J16" s="17"/>
      <c r="K16" s="22" t="str">
        <f t="shared" si="6"/>
        <v>err</v>
      </c>
      <c r="L16" s="22" t="str">
        <f t="shared" si="6"/>
        <v>err</v>
      </c>
      <c r="M16" s="2" t="str">
        <f t="shared" si="3"/>
        <v/>
      </c>
      <c r="N16" s="2">
        <f t="shared" si="4"/>
        <v>0</v>
      </c>
      <c r="O16" s="57" t="str">
        <f t="array" ref="O16">IF(ISTEXT($B16),SUM(IF(ISTEXT($B$6:$B$17),IF($N$6:$N$17&gt;$N16,1,IF($N$6:$N$17=$N16,IF($G$6:$G$17&gt;$G16,1,IF($G$6:$G$17=$G16,0.5,0)),0)),0))+0.5,"")</f>
        <v/>
      </c>
      <c r="Q16" s="1">
        <f>MATCH(ROW()-ROW($A$5),'before session 1'!$N$6:$N$17,0)</f>
        <v>2</v>
      </c>
      <c r="R16" s="1">
        <f t="shared" si="7"/>
        <v>12</v>
      </c>
    </row>
    <row r="17" spans="1:18" x14ac:dyDescent="0.2">
      <c r="A17" s="22">
        <f>INDEX('before session 1'!$D$6:$D$17,Q17)</f>
        <v>3</v>
      </c>
      <c r="B17" s="23">
        <f>VLOOKUP(A17,'before session 1'!$D$6:$E$17,2,FALSE)</f>
        <v>0</v>
      </c>
      <c r="C17" s="15" t="str">
        <f>INDEX('before session 1'!G$6:G$17,$Q17)</f>
        <v/>
      </c>
      <c r="D17" s="15" t="str">
        <f>INDEX('before session 1'!H$6:H$17,$Q17)</f>
        <v/>
      </c>
      <c r="E17" s="11"/>
      <c r="F17" s="16" t="e">
        <f t="array" ref="F17">SUM(IF($D$6:$D$17=D17,$E$6:$E$17,0))/SUM(IF($D$6:$D$17=D17,1,0))</f>
        <v>#N/A</v>
      </c>
      <c r="G17" s="16" t="e">
        <f t="shared" si="0"/>
        <v>#N/A</v>
      </c>
      <c r="H17" s="15">
        <f t="array" ref="H17">IF(D17&lt;&gt;"",SUM(IF($D$6:$D$17=D17,IF($E$6:$E$17&lt;E17,2,IF($E$6:$E$17=E17,1,0)),0))-1,0)</f>
        <v>0</v>
      </c>
      <c r="I17" s="22" t="str">
        <f t="array" ref="I17">IF(ISTEXT($B17),SUM(IF(ISTEXT($B$6:$B$17),IF($H$6:$H$17&gt;$H17,1,IF($H$6:$H$17=$H17,IF($G$6:$G$17&gt;$G17,1,IF($G$6:$G$17=$G17,0.5,0)),0)),0))+0.5,"")</f>
        <v/>
      </c>
      <c r="J17" s="17"/>
      <c r="K17" s="22" t="str">
        <f t="shared" si="6"/>
        <v>err</v>
      </c>
      <c r="L17" s="22" t="str">
        <f t="shared" si="6"/>
        <v>err</v>
      </c>
      <c r="M17" s="2" t="str">
        <f t="shared" si="3"/>
        <v/>
      </c>
      <c r="N17" s="2">
        <f t="shared" si="4"/>
        <v>0</v>
      </c>
      <c r="O17" s="57" t="str">
        <f t="array" ref="O17">IF(ISTEXT($B17),SUM(IF(ISTEXT($B$6:$B$17),IF($N$6:$N$17&gt;$N17,1,IF($N$6:$N$17=$N17,IF($G$6:$G$17&gt;$G17,1,IF($G$6:$G$17=$G17,0.5,0)),0)),0))+0.5,"")</f>
        <v/>
      </c>
      <c r="Q17" s="1">
        <f>MATCH(ROW()-ROW($A$5),'before session 1'!$N$6:$N$17,0)</f>
        <v>3</v>
      </c>
      <c r="R17" s="1">
        <f t="shared" si="7"/>
        <v>9</v>
      </c>
    </row>
  </sheetData>
  <sheetProtection sheet="1" objects="1" scenarios="1"/>
  <phoneticPr fontId="3" type="noConversion"/>
  <pageMargins left="0.75" right="0.75" top="1" bottom="1" header="0.5" footer="0.5"/>
  <pageSetup paperSize="9" scale="9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7"/>
  <sheetViews>
    <sheetView workbookViewId="0">
      <selection activeCell="M6" sqref="M6:M11"/>
    </sheetView>
  </sheetViews>
  <sheetFormatPr defaultRowHeight="12.75" x14ac:dyDescent="0.2"/>
  <cols>
    <col min="1" max="1" width="8.5703125" style="1" customWidth="1"/>
    <col min="2" max="2" width="18.5703125" style="2" customWidth="1"/>
    <col min="3" max="3" width="6.28515625" style="1" customWidth="1"/>
    <col min="4" max="4" width="6" style="1" customWidth="1"/>
    <col min="5" max="5" width="7.28515625" style="2" customWidth="1"/>
    <col min="6" max="7" width="9.140625" style="2"/>
    <col min="8" max="8" width="5.42578125" style="2" customWidth="1"/>
    <col min="9" max="10" width="9.140625" style="2"/>
    <col min="11" max="11" width="4.7109375" style="2" customWidth="1"/>
    <col min="12" max="12" width="8" style="2" customWidth="1"/>
    <col min="13" max="13" width="8.85546875" style="2" customWidth="1"/>
    <col min="14" max="15" width="6" style="2" customWidth="1"/>
    <col min="16" max="18" width="9.140625" style="2"/>
    <col min="19" max="20" width="9.140625" style="1"/>
    <col min="21" max="16384" width="9.140625" style="2"/>
  </cols>
  <sheetData>
    <row r="1" spans="1:23" x14ac:dyDescent="0.2">
      <c r="A1" s="43" t="s">
        <v>75</v>
      </c>
      <c r="E1" s="2" t="s">
        <v>108</v>
      </c>
      <c r="F1" s="67"/>
      <c r="M1" s="24"/>
      <c r="N1" s="33" t="s">
        <v>76</v>
      </c>
      <c r="O1" s="25"/>
    </row>
    <row r="2" spans="1:23" x14ac:dyDescent="0.2">
      <c r="M2" s="18" t="s">
        <v>50</v>
      </c>
      <c r="N2" s="20"/>
      <c r="O2" s="5">
        <f>SUM(M6:M17)</f>
        <v>0</v>
      </c>
      <c r="Q2" s="1" t="s">
        <v>94</v>
      </c>
      <c r="S2" s="1" t="s">
        <v>45</v>
      </c>
      <c r="T2" s="1" t="s">
        <v>51</v>
      </c>
      <c r="U2" s="1" t="s">
        <v>51</v>
      </c>
    </row>
    <row r="3" spans="1:23" x14ac:dyDescent="0.2">
      <c r="A3" s="40"/>
      <c r="B3" s="19"/>
      <c r="C3" s="3"/>
      <c r="D3" s="4"/>
      <c r="E3" s="34" t="s">
        <v>77</v>
      </c>
      <c r="F3" s="20"/>
      <c r="G3" s="20"/>
      <c r="H3" s="5"/>
      <c r="I3" s="18"/>
      <c r="J3" s="38" t="s">
        <v>78</v>
      </c>
      <c r="K3" s="5"/>
      <c r="L3" s="36"/>
      <c r="M3" s="26" t="s">
        <v>53</v>
      </c>
      <c r="N3" s="27"/>
      <c r="O3" s="73">
        <v>3</v>
      </c>
      <c r="P3" s="2" t="str">
        <f>IF(O3&lt;&gt;4,IF(O3&lt;&gt;3,"error",""),"")</f>
        <v/>
      </c>
      <c r="Q3" s="1" t="e">
        <f>'after session 1'!L4-1</f>
        <v>#N/A</v>
      </c>
      <c r="R3" s="1" t="s">
        <v>63</v>
      </c>
      <c r="S3" s="1" t="s">
        <v>54</v>
      </c>
      <c r="T3" s="1" t="s">
        <v>55</v>
      </c>
      <c r="U3" s="1" t="s">
        <v>55</v>
      </c>
    </row>
    <row r="4" spans="1:23" x14ac:dyDescent="0.2">
      <c r="A4" s="39" t="s">
        <v>68</v>
      </c>
      <c r="B4" s="41" t="s">
        <v>56</v>
      </c>
      <c r="C4" s="13"/>
      <c r="D4" s="14"/>
      <c r="E4" s="27"/>
      <c r="F4" s="35"/>
      <c r="G4" s="27"/>
      <c r="H4" s="12"/>
      <c r="I4" s="13"/>
      <c r="J4" s="27"/>
      <c r="K4" s="37"/>
      <c r="L4" s="39" t="s">
        <v>69</v>
      </c>
      <c r="M4" s="28" t="s">
        <v>58</v>
      </c>
      <c r="N4" s="29"/>
      <c r="O4" s="30" t="e">
        <f>IF(ISNA(MATCH("error",P1:P17,0)),IF(O3&gt;1,IF(O2&gt;0,IF(MOD(O2,O3)&gt;0,NA(),O2/O3),NA()),NA()),NA())</f>
        <v>#N/A</v>
      </c>
      <c r="Q4" s="1" t="s">
        <v>95</v>
      </c>
      <c r="R4" s="1" t="s">
        <v>96</v>
      </c>
      <c r="S4" s="1" t="s">
        <v>25</v>
      </c>
      <c r="T4" s="1" t="s">
        <v>70</v>
      </c>
      <c r="U4" s="1" t="s">
        <v>54</v>
      </c>
    </row>
    <row r="5" spans="1:23" x14ac:dyDescent="0.2">
      <c r="A5" s="21"/>
      <c r="B5" s="42"/>
      <c r="C5" s="8" t="s">
        <v>61</v>
      </c>
      <c r="D5" s="9" t="s">
        <v>62</v>
      </c>
      <c r="E5" s="31" t="s">
        <v>71</v>
      </c>
      <c r="F5" s="6" t="s">
        <v>72</v>
      </c>
      <c r="G5" s="6" t="s">
        <v>73</v>
      </c>
      <c r="H5" s="7" t="s">
        <v>74</v>
      </c>
      <c r="I5" s="8" t="s">
        <v>72</v>
      </c>
      <c r="J5" s="9" t="s">
        <v>73</v>
      </c>
      <c r="K5" s="10" t="s">
        <v>74</v>
      </c>
      <c r="L5" s="32"/>
      <c r="M5" s="8" t="s">
        <v>60</v>
      </c>
      <c r="N5" s="31" t="s">
        <v>61</v>
      </c>
      <c r="O5" s="32" t="s">
        <v>62</v>
      </c>
      <c r="Q5" s="1" t="s">
        <v>63</v>
      </c>
      <c r="S5" s="1" t="s">
        <v>63</v>
      </c>
      <c r="T5" s="1" t="s">
        <v>64</v>
      </c>
      <c r="U5" s="1" t="s">
        <v>64</v>
      </c>
    </row>
    <row r="6" spans="1:23" x14ac:dyDescent="0.2">
      <c r="A6" s="22" t="e">
        <f>INDEX('after session 1'!$A$6:$A$17,T6)</f>
        <v>#N/A</v>
      </c>
      <c r="B6" s="23" t="e">
        <f>VLOOKUP(A6,'before session 1'!$D$6:$E$17,2,FALSE)</f>
        <v>#N/A</v>
      </c>
      <c r="C6" s="15" t="e">
        <f>INDEX('after session 1'!K$6:K$17,$T6)</f>
        <v>#N/A</v>
      </c>
      <c r="D6" s="15" t="e">
        <f>INDEX('after session 1'!L$6:L$17,$T6)</f>
        <v>#N/A</v>
      </c>
      <c r="E6" s="11"/>
      <c r="F6" s="16" t="e">
        <f t="array" ref="F6">SUM(IF($D$6:$D$17=D6,$E$6:$E$17,0))/SUM(IF($D$6:$D$17=D6,1,0))</f>
        <v>#N/A</v>
      </c>
      <c r="G6" s="16" t="e">
        <f t="shared" ref="G6:G17" si="0">E6-F6</f>
        <v>#N/A</v>
      </c>
      <c r="H6" s="15" t="e">
        <f t="array" ref="H6">IF(D6&lt;&gt;"",SUM(IF($D$6:$D$17=D6,IF($E$6:$E$17&lt;E6,2,IF($E$6:$E$17=E6,1,0)),0))-1,0)</f>
        <v>#N/A</v>
      </c>
      <c r="I6" s="16" t="e">
        <f>F6+INDEX('after session 1'!F$6:F$17,$T6)</f>
        <v>#N/A</v>
      </c>
      <c r="J6" s="16" t="e">
        <f>G6+INDEX('after session 1'!G$6:G$17,$T6)</f>
        <v>#N/A</v>
      </c>
      <c r="K6" s="15" t="e">
        <f>H6+INDEX('after session 1'!H$6:H$17,$T6)</f>
        <v>#N/A</v>
      </c>
      <c r="L6" s="22" t="str">
        <f t="array" ref="L6">IF(ISTEXT($B6),SUM(IF(ISTEXT($B$6:$B$17),IF($K$6:$K$17&gt;$K6,1,IF($K$6:$K$17=$K6,IF($J$6:$J$17&gt;$J6,1,IF($J$6:$J$17=$J6,0.5,0)),0)),0))+0.5,"")</f>
        <v/>
      </c>
      <c r="M6" s="17"/>
      <c r="N6" s="22" t="str">
        <f>IF($M6&gt;0,V6,"")</f>
        <v/>
      </c>
      <c r="O6" s="22" t="str">
        <f>IF($M6&gt;0,W6,"")</f>
        <v/>
      </c>
      <c r="P6" s="2" t="str">
        <f>IF(M6&lt;&gt;0,IF(OR(ISNA(B6),M6&lt;&gt;1),"error",""),"")</f>
        <v/>
      </c>
      <c r="Q6" s="2" t="e">
        <f>H6+INDEX('after session 1'!N$6:N$17,$T6)+IF(ISTEXT(B6),IF(D6="",$Q$3,0),0)</f>
        <v>#N/A</v>
      </c>
      <c r="R6" s="57" t="str">
        <f t="array" ref="R6">IF(ISTEXT($B6),SUM(IF(ISTEXT($B$6:$B$17),IF($Q$6:$Q$17&gt;$Q6,1,IF($Q$6:$Q$17=$Q6,IF($J$6:$J$17&gt;$J6,1,IF($J$6:$J$17=$J6,0.5,0)),0)),0))+0.5,"")</f>
        <v/>
      </c>
      <c r="S6" s="1">
        <v>1</v>
      </c>
      <c r="T6" s="1" t="e">
        <f>MATCH(ROW()-ROW($A$5),'after session 1'!$R$6:$R$17,0)</f>
        <v>#N/A</v>
      </c>
      <c r="U6" s="1">
        <f>S6+IF(M6&gt;0,0,6)</f>
        <v>7</v>
      </c>
      <c r="V6" s="2">
        <v>1</v>
      </c>
      <c r="W6" s="2">
        <v>1</v>
      </c>
    </row>
    <row r="7" spans="1:23" x14ac:dyDescent="0.2">
      <c r="A7" s="22" t="e">
        <f>INDEX('after session 1'!$A$6:$A$17,T7)</f>
        <v>#N/A</v>
      </c>
      <c r="B7" s="23" t="e">
        <f>VLOOKUP(A7,'before session 1'!$D$6:$E$17,2,FALSE)</f>
        <v>#N/A</v>
      </c>
      <c r="C7" s="15" t="e">
        <f>INDEX('after session 1'!K$6:K$17,$T7)</f>
        <v>#N/A</v>
      </c>
      <c r="D7" s="15" t="e">
        <f>INDEX('after session 1'!L$6:L$17,$T7)</f>
        <v>#N/A</v>
      </c>
      <c r="E7" s="11"/>
      <c r="F7" s="16" t="e">
        <f t="array" ref="F7">SUM(IF($D$6:$D$17=D7,$E$6:$E$17,0))/SUM(IF($D$6:$D$17=D7,1,0))</f>
        <v>#N/A</v>
      </c>
      <c r="G7" s="16" t="e">
        <f t="shared" si="0"/>
        <v>#N/A</v>
      </c>
      <c r="H7" s="15" t="e">
        <f t="array" ref="H7">IF(D7&lt;&gt;"",SUM(IF($D$6:$D$17=D7,IF($E$6:$E$17&lt;E7,2,IF($E$6:$E$17=E7,1,0)),0))-1,0)</f>
        <v>#N/A</v>
      </c>
      <c r="I7" s="16" t="e">
        <f>F7+INDEX('after session 1'!F$6:F$17,$T7)</f>
        <v>#N/A</v>
      </c>
      <c r="J7" s="16" t="e">
        <f>G7+INDEX('after session 1'!G$6:G$17,$T7)</f>
        <v>#N/A</v>
      </c>
      <c r="K7" s="15" t="e">
        <f>H7+INDEX('after session 1'!H$6:H$17,$T7)</f>
        <v>#N/A</v>
      </c>
      <c r="L7" s="22" t="str">
        <f t="array" ref="L7">IF(ISTEXT(B7),SUM(IF(ISTEXT($B$6:$B$17),IF($K$6:$K$17&gt;K7,1,IF($K$6:$K$17=K7,IF($J$6:$J$17&gt;J7,1,IF($J$6:$J$17=J7,0.5,0)),0)),0))+0.5,"")</f>
        <v/>
      </c>
      <c r="M7" s="17"/>
      <c r="N7" s="22" t="str">
        <f t="shared" ref="N7:N11" si="1">IF($M7&gt;0,V7,"")</f>
        <v/>
      </c>
      <c r="O7" s="22" t="str">
        <f t="shared" ref="O7:O11" si="2">IF($M7&gt;0,W7,"")</f>
        <v/>
      </c>
      <c r="P7" s="2" t="str">
        <f t="shared" ref="P7:P17" si="3">IF(M7&lt;&gt;0,IF(OR(ISNA(B7),M7&lt;&gt;1),"error",""),"")</f>
        <v/>
      </c>
      <c r="Q7" s="2" t="e">
        <f>H7+INDEX('after session 1'!N$6:N$17,$T7)+IF(ISTEXT(B7),IF(D7="",$Q$3,0),0)</f>
        <v>#N/A</v>
      </c>
      <c r="R7" s="57" t="str">
        <f t="array" ref="R7">IF(ISTEXT($B7),SUM(IF(ISTEXT($B$6:$B$17),IF($Q$6:$Q$17&gt;$Q7,1,IF($Q$6:$Q$17=$Q7,IF($J$6:$J$17&gt;$J7,1,IF($J$6:$J$17=$J7,0.5,0)),0)),0))+0.5,"")</f>
        <v/>
      </c>
      <c r="S7" s="1">
        <v>4</v>
      </c>
      <c r="T7" s="1" t="e">
        <f>MATCH(ROW()-ROW($A$5),'after session 1'!$R$6:$R$17,0)</f>
        <v>#N/A</v>
      </c>
      <c r="U7" s="1">
        <f t="shared" ref="U7:U11" si="4">S7+IF(M7&gt;0,0,6)</f>
        <v>10</v>
      </c>
      <c r="V7" s="2">
        <v>2</v>
      </c>
      <c r="W7" s="2">
        <v>1</v>
      </c>
    </row>
    <row r="8" spans="1:23" x14ac:dyDescent="0.2">
      <c r="A8" s="22" t="e">
        <f>INDEX('after session 1'!$A$6:$A$17,T8)</f>
        <v>#N/A</v>
      </c>
      <c r="B8" s="23" t="e">
        <f>VLOOKUP(A8,'before session 1'!$D$6:$E$17,2,FALSE)</f>
        <v>#N/A</v>
      </c>
      <c r="C8" s="15" t="e">
        <f>INDEX('after session 1'!K$6:K$17,$T8)</f>
        <v>#N/A</v>
      </c>
      <c r="D8" s="15" t="e">
        <f>INDEX('after session 1'!L$6:L$17,$T8)</f>
        <v>#N/A</v>
      </c>
      <c r="E8" s="11"/>
      <c r="F8" s="16" t="e">
        <f t="array" ref="F8">SUM(IF($D$6:$D$17=D8,$E$6:$E$17,0))/SUM(IF($D$6:$D$17=D8,1,0))</f>
        <v>#N/A</v>
      </c>
      <c r="G8" s="16" t="e">
        <f t="shared" si="0"/>
        <v>#N/A</v>
      </c>
      <c r="H8" s="15" t="e">
        <f t="array" ref="H8">IF(D8&lt;&gt;"",SUM(IF($D$6:$D$17=D8,IF($E$6:$E$17&lt;E8,2,IF($E$6:$E$17=E8,1,0)),0))-1,0)</f>
        <v>#N/A</v>
      </c>
      <c r="I8" s="16" t="e">
        <f>F8+INDEX('after session 1'!F$6:F$17,$T8)</f>
        <v>#N/A</v>
      </c>
      <c r="J8" s="16" t="e">
        <f>G8+INDEX('after session 1'!G$6:G$17,$T8)</f>
        <v>#N/A</v>
      </c>
      <c r="K8" s="15" t="e">
        <f>H8+INDEX('after session 1'!H$6:H$17,$T8)</f>
        <v>#N/A</v>
      </c>
      <c r="L8" s="22" t="str">
        <f t="array" ref="L8">IF(ISTEXT(B8),SUM(IF(ISTEXT($B$6:$B$17),IF($K$6:$K$17&gt;K8,1,IF($K$6:$K$17=K8,IF($J$6:$J$17&gt;J8,1,IF($J$6:$J$17=J8,0.5,0)),0)),0))+0.5,"")</f>
        <v/>
      </c>
      <c r="M8" s="17"/>
      <c r="N8" s="22" t="str">
        <f t="shared" si="1"/>
        <v/>
      </c>
      <c r="O8" s="22" t="str">
        <f t="shared" si="2"/>
        <v/>
      </c>
      <c r="P8" s="2" t="str">
        <f t="shared" si="3"/>
        <v/>
      </c>
      <c r="Q8" s="2" t="e">
        <f>H8+INDEX('after session 1'!N$6:N$17,$T8)+IF(ISTEXT(B8),IF(D8="",$Q$3,0),0)</f>
        <v>#N/A</v>
      </c>
      <c r="R8" s="57" t="str">
        <f t="array" ref="R8">IF(ISTEXT($B8),SUM(IF(ISTEXT($B$6:$B$17),IF($Q$6:$Q$17&gt;$Q8,1,IF($Q$6:$Q$17=$Q8,IF($J$6:$J$17&gt;$J8,1,IF($J$6:$J$17=$J8,0.5,0)),0)),0))+0.5,"")</f>
        <v/>
      </c>
      <c r="S8" s="1">
        <v>2</v>
      </c>
      <c r="T8" s="1" t="e">
        <f>MATCH(ROW()-ROW($A$5),'after session 1'!$R$6:$R$17,0)</f>
        <v>#N/A</v>
      </c>
      <c r="U8" s="1">
        <f t="shared" si="4"/>
        <v>8</v>
      </c>
      <c r="V8" s="2">
        <v>1</v>
      </c>
      <c r="W8" s="2">
        <v>2</v>
      </c>
    </row>
    <row r="9" spans="1:23" x14ac:dyDescent="0.2">
      <c r="A9" s="22" t="e">
        <f>INDEX('after session 1'!$A$6:$A$17,T9)</f>
        <v>#N/A</v>
      </c>
      <c r="B9" s="23" t="e">
        <f>VLOOKUP(A9,'before session 1'!$D$6:$E$17,2,FALSE)</f>
        <v>#N/A</v>
      </c>
      <c r="C9" s="15" t="e">
        <f>INDEX('after session 1'!K$6:K$17,$T9)</f>
        <v>#N/A</v>
      </c>
      <c r="D9" s="15" t="e">
        <f>INDEX('after session 1'!L$6:L$17,$T9)</f>
        <v>#N/A</v>
      </c>
      <c r="E9" s="11"/>
      <c r="F9" s="16" t="e">
        <f t="array" ref="F9">SUM(IF($D$6:$D$17=D9,$E$6:$E$17,0))/SUM(IF($D$6:$D$17=D9,1,0))</f>
        <v>#N/A</v>
      </c>
      <c r="G9" s="16" t="e">
        <f t="shared" si="0"/>
        <v>#N/A</v>
      </c>
      <c r="H9" s="15" t="e">
        <f t="array" ref="H9">IF(D9&lt;&gt;"",SUM(IF($D$6:$D$17=D9,IF($E$6:$E$17&lt;E9,2,IF($E$6:$E$17=E9,1,0)),0))-1,0)</f>
        <v>#N/A</v>
      </c>
      <c r="I9" s="16" t="e">
        <f>F9+INDEX('after session 1'!F$6:F$17,$T9)</f>
        <v>#N/A</v>
      </c>
      <c r="J9" s="16" t="e">
        <f>G9+INDEX('after session 1'!G$6:G$17,$T9)</f>
        <v>#N/A</v>
      </c>
      <c r="K9" s="15" t="e">
        <f>H9+INDEX('after session 1'!H$6:H$17,$T9)</f>
        <v>#N/A</v>
      </c>
      <c r="L9" s="22" t="str">
        <f t="array" ref="L9">IF(ISTEXT(B9),SUM(IF(ISTEXT($B$6:$B$17),IF($K$6:$K$17&gt;K9,1,IF($K$6:$K$17=K9,IF($J$6:$J$17&gt;J9,1,IF($J$6:$J$17=J9,0.5,0)),0)),0))+0.5,"")</f>
        <v/>
      </c>
      <c r="M9" s="17"/>
      <c r="N9" s="22" t="str">
        <f t="shared" si="1"/>
        <v/>
      </c>
      <c r="O9" s="22" t="str">
        <f t="shared" si="2"/>
        <v/>
      </c>
      <c r="P9" s="2" t="str">
        <f t="shared" si="3"/>
        <v/>
      </c>
      <c r="Q9" s="2" t="e">
        <f>H9+INDEX('after session 1'!N$6:N$17,$T9)+IF(ISTEXT(B9),IF(D9="",$Q$3,0),0)</f>
        <v>#N/A</v>
      </c>
      <c r="R9" s="57" t="str">
        <f t="array" ref="R9">IF(ISTEXT($B9),SUM(IF(ISTEXT($B$6:$B$17),IF($Q$6:$Q$17&gt;$Q9,1,IF($Q$6:$Q$17=$Q9,IF($J$6:$J$17&gt;$J9,1,IF($J$6:$J$17=$J9,0.5,0)),0)),0))+0.5,"")</f>
        <v/>
      </c>
      <c r="S9" s="1">
        <v>5</v>
      </c>
      <c r="T9" s="1" t="e">
        <f>MATCH(ROW()-ROW($A$5),'after session 1'!$R$6:$R$17,0)</f>
        <v>#N/A</v>
      </c>
      <c r="U9" s="1">
        <f t="shared" si="4"/>
        <v>11</v>
      </c>
      <c r="V9" s="2">
        <v>2</v>
      </c>
      <c r="W9" s="2">
        <v>2</v>
      </c>
    </row>
    <row r="10" spans="1:23" x14ac:dyDescent="0.2">
      <c r="A10" s="22" t="e">
        <f>INDEX('after session 1'!$A$6:$A$17,T10)</f>
        <v>#N/A</v>
      </c>
      <c r="B10" s="23" t="e">
        <f>VLOOKUP(A10,'before session 1'!$D$6:$E$17,2,FALSE)</f>
        <v>#N/A</v>
      </c>
      <c r="C10" s="15" t="e">
        <f>INDEX('after session 1'!K$6:K$17,$T10)</f>
        <v>#N/A</v>
      </c>
      <c r="D10" s="15" t="e">
        <f>INDEX('after session 1'!L$6:L$17,$T10)</f>
        <v>#N/A</v>
      </c>
      <c r="E10" s="11"/>
      <c r="F10" s="16" t="e">
        <f t="array" ref="F10">SUM(IF($D$6:$D$17=D10,$E$6:$E$17,0))/SUM(IF($D$6:$D$17=D10,1,0))</f>
        <v>#N/A</v>
      </c>
      <c r="G10" s="16" t="e">
        <f t="shared" si="0"/>
        <v>#N/A</v>
      </c>
      <c r="H10" s="15" t="e">
        <f t="array" ref="H10">IF(D10&lt;&gt;"",SUM(IF($D$6:$D$17=D10,IF($E$6:$E$17&lt;E10,2,IF($E$6:$E$17=E10,1,0)),0))-1,0)</f>
        <v>#N/A</v>
      </c>
      <c r="I10" s="16" t="e">
        <f>F10+INDEX('after session 1'!F$6:F$17,$T10)</f>
        <v>#N/A</v>
      </c>
      <c r="J10" s="16" t="e">
        <f>G10+INDEX('after session 1'!G$6:G$17,$T10)</f>
        <v>#N/A</v>
      </c>
      <c r="K10" s="15" t="e">
        <f>H10+INDEX('after session 1'!H$6:H$17,$T10)</f>
        <v>#N/A</v>
      </c>
      <c r="L10" s="22" t="str">
        <f t="array" ref="L10">IF(ISTEXT(B10),SUM(IF(ISTEXT($B$6:$B$17),IF($K$6:$K$17&gt;K10,1,IF($K$6:$K$17=K10,IF($J$6:$J$17&gt;J10,1,IF($J$6:$J$17=J10,0.5,0)),0)),0))+0.5,"")</f>
        <v/>
      </c>
      <c r="M10" s="17"/>
      <c r="N10" s="22" t="str">
        <f t="shared" si="1"/>
        <v/>
      </c>
      <c r="O10" s="22" t="str">
        <f t="shared" si="2"/>
        <v/>
      </c>
      <c r="P10" s="2" t="str">
        <f t="shared" si="3"/>
        <v/>
      </c>
      <c r="Q10" s="2" t="e">
        <f>H10+INDEX('after session 1'!N$6:N$17,$T10)+IF(ISTEXT(B10),IF(D10="",$Q$3,0),0)</f>
        <v>#N/A</v>
      </c>
      <c r="R10" s="57" t="str">
        <f t="array" ref="R10">IF(ISTEXT($B10),SUM(IF(ISTEXT($B$6:$B$17),IF($Q$6:$Q$17&gt;$Q10,1,IF($Q$6:$Q$17=$Q10,IF($J$6:$J$17&gt;$J10,1,IF($J$6:$J$17=$J10,0.5,0)),0)),0))+0.5,"")</f>
        <v/>
      </c>
      <c r="S10" s="1">
        <v>6</v>
      </c>
      <c r="T10" s="1" t="e">
        <f>MATCH(ROW()-ROW($A$5),'after session 1'!$R$6:$R$17,0)</f>
        <v>#N/A</v>
      </c>
      <c r="U10" s="1">
        <f t="shared" si="4"/>
        <v>12</v>
      </c>
      <c r="V10" s="2">
        <v>2</v>
      </c>
      <c r="W10" s="2">
        <v>3</v>
      </c>
    </row>
    <row r="11" spans="1:23" x14ac:dyDescent="0.2">
      <c r="A11" s="22" t="e">
        <f>INDEX('after session 1'!$A$6:$A$17,T11)</f>
        <v>#N/A</v>
      </c>
      <c r="B11" s="23" t="e">
        <f>VLOOKUP(A11,'before session 1'!$D$6:$E$17,2,FALSE)</f>
        <v>#N/A</v>
      </c>
      <c r="C11" s="15" t="e">
        <f>INDEX('after session 1'!K$6:K$17,$T11)</f>
        <v>#N/A</v>
      </c>
      <c r="D11" s="15" t="e">
        <f>INDEX('after session 1'!L$6:L$17,$T11)</f>
        <v>#N/A</v>
      </c>
      <c r="E11" s="11"/>
      <c r="F11" s="16" t="e">
        <f t="array" ref="F11">SUM(IF($D$6:$D$17=D11,$E$6:$E$17,0))/SUM(IF($D$6:$D$17=D11,1,0))</f>
        <v>#N/A</v>
      </c>
      <c r="G11" s="16" t="e">
        <f t="shared" si="0"/>
        <v>#N/A</v>
      </c>
      <c r="H11" s="15" t="e">
        <f t="array" ref="H11">IF(D11&lt;&gt;"",SUM(IF($D$6:$D$17=D11,IF($E$6:$E$17&lt;E11,2,IF($E$6:$E$17=E11,1,0)),0))-1,0)</f>
        <v>#N/A</v>
      </c>
      <c r="I11" s="16" t="e">
        <f>F11+INDEX('after session 1'!F$6:F$17,$T11)</f>
        <v>#N/A</v>
      </c>
      <c r="J11" s="16" t="e">
        <f>G11+INDEX('after session 1'!G$6:G$17,$T11)</f>
        <v>#N/A</v>
      </c>
      <c r="K11" s="15" t="e">
        <f>H11+INDEX('after session 1'!H$6:H$17,$T11)</f>
        <v>#N/A</v>
      </c>
      <c r="L11" s="22" t="str">
        <f t="array" ref="L11">IF(ISTEXT(B11),SUM(IF(ISTEXT($B$6:$B$17),IF($K$6:$K$17&gt;K11,1,IF($K$6:$K$17=K11,IF($J$6:$J$17&gt;J11,1,IF($J$6:$J$17=J11,0.5,0)),0)),0))+0.5,"")</f>
        <v/>
      </c>
      <c r="M11" s="17"/>
      <c r="N11" s="22" t="str">
        <f t="shared" si="1"/>
        <v/>
      </c>
      <c r="O11" s="22" t="str">
        <f t="shared" si="2"/>
        <v/>
      </c>
      <c r="P11" s="2" t="str">
        <f t="shared" si="3"/>
        <v/>
      </c>
      <c r="Q11" s="2" t="e">
        <f>H11+INDEX('after session 1'!N$6:N$17,$T11)+IF(ISTEXT(B11),IF(D11="",$Q$3,0),0)</f>
        <v>#N/A</v>
      </c>
      <c r="R11" s="57" t="str">
        <f t="array" ref="R11">IF(ISTEXT($B11),SUM(IF(ISTEXT($B$6:$B$17),IF($Q$6:$Q$17&gt;$Q11,1,IF($Q$6:$Q$17=$Q11,IF($J$6:$J$17&gt;$J11,1,IF($J$6:$J$17=$J11,0.5,0)),0)),0))+0.5,"")</f>
        <v/>
      </c>
      <c r="S11" s="1">
        <v>3</v>
      </c>
      <c r="T11" s="1" t="e">
        <f>MATCH(ROW()-ROW($A$5),'after session 1'!$R$6:$R$17,0)</f>
        <v>#N/A</v>
      </c>
      <c r="U11" s="1">
        <f t="shared" si="4"/>
        <v>9</v>
      </c>
      <c r="V11" s="2">
        <v>1</v>
      </c>
      <c r="W11" s="2">
        <v>3</v>
      </c>
    </row>
    <row r="12" spans="1:23" x14ac:dyDescent="0.2">
      <c r="A12" s="22" t="e">
        <f>INDEX('after session 1'!$A$6:$A$17,T12)</f>
        <v>#N/A</v>
      </c>
      <c r="B12" s="23" t="e">
        <f>VLOOKUP(A12,'before session 1'!$D$6:$E$17,2,FALSE)</f>
        <v>#N/A</v>
      </c>
      <c r="C12" s="15" t="str">
        <f>INDEX('after session 1'!K$6:K$17,$T12)</f>
        <v/>
      </c>
      <c r="D12" s="15" t="str">
        <f>INDEX('after session 1'!L$6:L$17,$T12)</f>
        <v/>
      </c>
      <c r="E12" s="11"/>
      <c r="F12" s="16" t="e">
        <f t="array" ref="F12">SUM(IF($D$6:$D$17=D12,$E$6:$E$17,0))/SUM(IF($D$6:$D$17=D12,1,0))</f>
        <v>#N/A</v>
      </c>
      <c r="G12" s="16" t="e">
        <f t="shared" si="0"/>
        <v>#N/A</v>
      </c>
      <c r="H12" s="15">
        <f t="array" ref="H12">IF(D12&lt;&gt;"",SUM(IF($D$6:$D$17=D12,IF($E$6:$E$17&lt;E12,2,IF($E$6:$E$17=E12,1,0)),0))-1,0)</f>
        <v>0</v>
      </c>
      <c r="I12" s="16" t="e">
        <f>F12+INDEX('after session 1'!F$6:F$17,$T12)</f>
        <v>#N/A</v>
      </c>
      <c r="J12" s="16" t="e">
        <f>G12+INDEX('after session 1'!G$6:G$17,$T12)</f>
        <v>#N/A</v>
      </c>
      <c r="K12" s="15" t="e">
        <f>H12+INDEX('after session 1'!H$6:H$17,$T12)</f>
        <v>#N/A</v>
      </c>
      <c r="L12" s="22" t="str">
        <f t="array" ref="L12">IF(ISTEXT(B12),SUM(IF(ISTEXT($B$6:$B$17),IF($K$6:$K$17&gt;K12,1,IF($K$6:$K$17=K12,IF($J$6:$J$17&gt;J12,1,IF($J$6:$J$17=J12,0.5,0)),0)),0))+0.5,"")</f>
        <v/>
      </c>
      <c r="M12" s="17"/>
      <c r="N12" s="22" t="str">
        <f t="shared" ref="N12:O17" si="5">IF($M12&gt;0,IF($M6&gt;0,"err",V6),IF($M6&gt;0,"","err"))</f>
        <v>err</v>
      </c>
      <c r="O12" s="22" t="str">
        <f t="shared" si="5"/>
        <v>err</v>
      </c>
      <c r="P12" s="2" t="str">
        <f t="shared" si="3"/>
        <v/>
      </c>
      <c r="Q12" s="2" t="e">
        <f>H12+INDEX('after session 1'!N$6:N$17,$T12)+IF(ISTEXT(B12),IF(D12="",$Q$3,0),0)</f>
        <v>#N/A</v>
      </c>
      <c r="R12" s="57" t="str">
        <f t="array" ref="R12">IF(ISTEXT($B12),SUM(IF(ISTEXT($B$6:$B$17),IF($Q$6:$Q$17&gt;$Q12,1,IF($Q$6:$Q$17=$Q12,IF($J$6:$J$17&gt;$J12,1,IF($J$6:$J$17=$J12,0.5,0)),0)),0))+0.5,"")</f>
        <v/>
      </c>
      <c r="S12" s="1" t="str">
        <f t="array" ref="S12">IF(M12&gt;0,SUM(IF($R$6:$R$17&lt;R12,$M$6:$M$17,IF($R$6:$R$17&gt;R12,0,IF(ROW($A$6:$A$17)&lt;ROW(),$M$6:$M$17,0)))),"")</f>
        <v/>
      </c>
      <c r="T12" s="1">
        <f>MATCH(ROW()-ROW($A$5),'after session 1'!$R$6:$R$17,0)</f>
        <v>1</v>
      </c>
      <c r="U12" s="1">
        <f>S6+IF(M12&gt;0,0,6)</f>
        <v>7</v>
      </c>
    </row>
    <row r="13" spans="1:23" x14ac:dyDescent="0.2">
      <c r="A13" s="22" t="e">
        <f>INDEX('after session 1'!$A$6:$A$17,T13)</f>
        <v>#N/A</v>
      </c>
      <c r="B13" s="23" t="e">
        <f>VLOOKUP(A13,'before session 1'!$D$6:$E$17,2,FALSE)</f>
        <v>#N/A</v>
      </c>
      <c r="C13" s="15" t="str">
        <f>INDEX('after session 1'!K$6:K$17,$T13)</f>
        <v/>
      </c>
      <c r="D13" s="15" t="str">
        <f>INDEX('after session 1'!L$6:L$17,$T13)</f>
        <v/>
      </c>
      <c r="E13" s="11"/>
      <c r="F13" s="16" t="e">
        <f t="array" ref="F13">SUM(IF($D$6:$D$17=D13,$E$6:$E$17,0))/SUM(IF($D$6:$D$17=D13,1,0))</f>
        <v>#N/A</v>
      </c>
      <c r="G13" s="16" t="e">
        <f t="shared" si="0"/>
        <v>#N/A</v>
      </c>
      <c r="H13" s="15">
        <f t="array" ref="H13">IF(D13&lt;&gt;"",SUM(IF($D$6:$D$17=D13,IF($E$6:$E$17&lt;E13,2,IF($E$6:$E$17=E13,1,0)),0))-1,0)</f>
        <v>0</v>
      </c>
      <c r="I13" s="16" t="e">
        <f>F13+INDEX('after session 1'!F$6:F$17,$T13)</f>
        <v>#N/A</v>
      </c>
      <c r="J13" s="16" t="e">
        <f>G13+INDEX('after session 1'!G$6:G$17,$T13)</f>
        <v>#N/A</v>
      </c>
      <c r="K13" s="15" t="e">
        <f>H13+INDEX('after session 1'!H$6:H$17,$T13)</f>
        <v>#N/A</v>
      </c>
      <c r="L13" s="22" t="str">
        <f t="array" ref="L13">IF(ISTEXT(B13),SUM(IF(ISTEXT($B$6:$B$17),IF($K$6:$K$17&gt;K13,1,IF($K$6:$K$17=K13,IF($J$6:$J$17&gt;J13,1,IF($J$6:$J$17=J13,0.5,0)),0)),0))+0.5,"")</f>
        <v/>
      </c>
      <c r="M13" s="17"/>
      <c r="N13" s="22" t="str">
        <f t="shared" si="5"/>
        <v>err</v>
      </c>
      <c r="O13" s="22" t="str">
        <f t="shared" si="5"/>
        <v>err</v>
      </c>
      <c r="P13" s="2" t="str">
        <f t="shared" si="3"/>
        <v/>
      </c>
      <c r="Q13" s="2" t="e">
        <f>H13+INDEX('after session 1'!N$6:N$17,$T13)+IF(ISTEXT(B13),IF(D13="",$Q$3,0),0)</f>
        <v>#N/A</v>
      </c>
      <c r="R13" s="57" t="str">
        <f t="array" ref="R13">IF(ISTEXT($B13),SUM(IF(ISTEXT($B$6:$B$17),IF($Q$6:$Q$17&gt;$Q13,1,IF($Q$6:$Q$17=$Q13,IF($J$6:$J$17&gt;$J13,1,IF($J$6:$J$17=$J13,0.5,0)),0)),0))+0.5,"")</f>
        <v/>
      </c>
      <c r="S13" s="1" t="str">
        <f t="array" ref="S13">IF(M13&gt;0,SUM(IF($R$6:$R$17&lt;R13,$M$6:$M$17,IF($R$6:$R$17&gt;R13,0,IF(ROW($A$6:$A$17)&lt;ROW(),$M$6:$M$17,0)))),"")</f>
        <v/>
      </c>
      <c r="T13" s="1">
        <f>MATCH(ROW()-ROW($A$5),'after session 1'!$R$6:$R$17,0)</f>
        <v>3</v>
      </c>
      <c r="U13" s="1">
        <f t="shared" ref="U13:U17" si="6">S7+IF(M13&gt;0,0,6)</f>
        <v>10</v>
      </c>
    </row>
    <row r="14" spans="1:23" x14ac:dyDescent="0.2">
      <c r="A14" s="22" t="e">
        <f>INDEX('after session 1'!$A$6:$A$17,T14)</f>
        <v>#N/A</v>
      </c>
      <c r="B14" s="23" t="e">
        <f>VLOOKUP(A14,'before session 1'!$D$6:$E$17,2,FALSE)</f>
        <v>#N/A</v>
      </c>
      <c r="C14" s="15" t="str">
        <f>INDEX('after session 1'!K$6:K$17,$T14)</f>
        <v/>
      </c>
      <c r="D14" s="15" t="str">
        <f>INDEX('after session 1'!L$6:L$17,$T14)</f>
        <v/>
      </c>
      <c r="E14" s="11"/>
      <c r="F14" s="16" t="e">
        <f t="array" ref="F14">SUM(IF($D$6:$D$17=D14,$E$6:$E$17,0))/SUM(IF($D$6:$D$17=D14,1,0))</f>
        <v>#N/A</v>
      </c>
      <c r="G14" s="16" t="e">
        <f t="shared" si="0"/>
        <v>#N/A</v>
      </c>
      <c r="H14" s="15">
        <f t="array" ref="H14">IF(D14&lt;&gt;"",SUM(IF($D$6:$D$17=D14,IF($E$6:$E$17&lt;E14,2,IF($E$6:$E$17=E14,1,0)),0))-1,0)</f>
        <v>0</v>
      </c>
      <c r="I14" s="16" t="e">
        <f>F14+INDEX('after session 1'!F$6:F$17,$T14)</f>
        <v>#N/A</v>
      </c>
      <c r="J14" s="16" t="e">
        <f>G14+INDEX('after session 1'!G$6:G$17,$T14)</f>
        <v>#N/A</v>
      </c>
      <c r="K14" s="15" t="e">
        <f>H14+INDEX('after session 1'!H$6:H$17,$T14)</f>
        <v>#N/A</v>
      </c>
      <c r="L14" s="22" t="str">
        <f t="array" ref="L14">IF(ISTEXT(B14),SUM(IF(ISTEXT($B$6:$B$17),IF($K$6:$K$17&gt;K14,1,IF($K$6:$K$17=K14,IF($J$6:$J$17&gt;J14,1,IF($J$6:$J$17=J14,0.5,0)),0)),0))+0.5,"")</f>
        <v/>
      </c>
      <c r="M14" s="17"/>
      <c r="N14" s="22" t="str">
        <f t="shared" si="5"/>
        <v>err</v>
      </c>
      <c r="O14" s="22" t="str">
        <f t="shared" si="5"/>
        <v>err</v>
      </c>
      <c r="P14" s="2" t="str">
        <f t="shared" si="3"/>
        <v/>
      </c>
      <c r="Q14" s="2" t="e">
        <f>H14+INDEX('after session 1'!N$6:N$17,$T14)+IF(ISTEXT(B14),IF(D14="",$Q$3,0),0)</f>
        <v>#N/A</v>
      </c>
      <c r="R14" s="57" t="str">
        <f t="array" ref="R14">IF(ISTEXT($B14),SUM(IF(ISTEXT($B$6:$B$17),IF($Q$6:$Q$17&gt;$Q14,1,IF($Q$6:$Q$17=$Q14,IF($J$6:$J$17&gt;$J14,1,IF($J$6:$J$17=$J14,0.5,0)),0)),0))+0.5,"")</f>
        <v/>
      </c>
      <c r="S14" s="1" t="str">
        <f t="array" ref="S14">IF(M14&gt;0,SUM(IF($R$6:$R$17&lt;R14,$M$6:$M$17,IF($R$6:$R$17&gt;R14,0,IF(ROW($A$6:$A$17)&lt;ROW(),$M$6:$M$17,0)))),"")</f>
        <v/>
      </c>
      <c r="T14" s="1">
        <f>MATCH(ROW()-ROW($A$5),'after session 1'!$R$6:$R$17,0)</f>
        <v>6</v>
      </c>
      <c r="U14" s="1">
        <f t="shared" si="6"/>
        <v>8</v>
      </c>
    </row>
    <row r="15" spans="1:23" x14ac:dyDescent="0.2">
      <c r="A15" s="22" t="e">
        <f>INDEX('after session 1'!$A$6:$A$17,T15)</f>
        <v>#N/A</v>
      </c>
      <c r="B15" s="23" t="e">
        <f>VLOOKUP(A15,'before session 1'!$D$6:$E$17,2,FALSE)</f>
        <v>#N/A</v>
      </c>
      <c r="C15" s="15" t="str">
        <f>INDEX('after session 1'!K$6:K$17,$T15)</f>
        <v/>
      </c>
      <c r="D15" s="15" t="str">
        <f>INDEX('after session 1'!L$6:L$17,$T15)</f>
        <v/>
      </c>
      <c r="E15" s="11"/>
      <c r="F15" s="16" t="e">
        <f t="array" ref="F15">SUM(IF($D$6:$D$17=D15,$E$6:$E$17,0))/SUM(IF($D$6:$D$17=D15,1,0))</f>
        <v>#N/A</v>
      </c>
      <c r="G15" s="16" t="e">
        <f t="shared" si="0"/>
        <v>#N/A</v>
      </c>
      <c r="H15" s="15">
        <f t="array" ref="H15">IF(D15&lt;&gt;"",SUM(IF($D$6:$D$17=D15,IF($E$6:$E$17&lt;E15,2,IF($E$6:$E$17=E15,1,0)),0))-1,0)</f>
        <v>0</v>
      </c>
      <c r="I15" s="16" t="e">
        <f>F15+INDEX('after session 1'!F$6:F$17,$T15)</f>
        <v>#N/A</v>
      </c>
      <c r="J15" s="16" t="e">
        <f>G15+INDEX('after session 1'!G$6:G$17,$T15)</f>
        <v>#N/A</v>
      </c>
      <c r="K15" s="15" t="e">
        <f>H15+INDEX('after session 1'!H$6:H$17,$T15)</f>
        <v>#N/A</v>
      </c>
      <c r="L15" s="22" t="str">
        <f t="array" ref="L15">IF(ISTEXT(B15),SUM(IF(ISTEXT($B$6:$B$17),IF($K$6:$K$17&gt;K15,1,IF($K$6:$K$17=K15,IF($J$6:$J$17&gt;J15,1,IF($J$6:$J$17=J15,0.5,0)),0)),0))+0.5,"")</f>
        <v/>
      </c>
      <c r="M15" s="17"/>
      <c r="N15" s="22" t="str">
        <f t="shared" si="5"/>
        <v>err</v>
      </c>
      <c r="O15" s="22" t="str">
        <f t="shared" si="5"/>
        <v>err</v>
      </c>
      <c r="P15" s="2" t="str">
        <f t="shared" si="3"/>
        <v/>
      </c>
      <c r="Q15" s="2" t="e">
        <f>H15+INDEX('after session 1'!N$6:N$17,$T15)+IF(ISTEXT(B15),IF(D15="",$Q$3,0),0)</f>
        <v>#N/A</v>
      </c>
      <c r="R15" s="57" t="str">
        <f t="array" ref="R15">IF(ISTEXT($B15),SUM(IF(ISTEXT($B$6:$B$17),IF($Q$6:$Q$17&gt;$Q15,1,IF($Q$6:$Q$17=$Q15,IF($J$6:$J$17&gt;$J15,1,IF($J$6:$J$17=$J15,0.5,0)),0)),0))+0.5,"")</f>
        <v/>
      </c>
      <c r="S15" s="1" t="str">
        <f t="array" ref="S15">IF(M15&gt;0,SUM(IF($R$6:$R$17&lt;R15,$M$6:$M$17,IF($R$6:$R$17&gt;R15,0,IF(ROW($A$6:$A$17)&lt;ROW(),$M$6:$M$17,0)))),"")</f>
        <v/>
      </c>
      <c r="T15" s="1">
        <f>MATCH(ROW()-ROW($A$5),'after session 1'!$R$6:$R$17,0)</f>
        <v>2</v>
      </c>
      <c r="U15" s="1">
        <f t="shared" si="6"/>
        <v>11</v>
      </c>
    </row>
    <row r="16" spans="1:23" x14ac:dyDescent="0.2">
      <c r="A16" s="22" t="e">
        <f>INDEX('after session 1'!$A$6:$A$17,T16)</f>
        <v>#N/A</v>
      </c>
      <c r="B16" s="23" t="e">
        <f>VLOOKUP(A16,'before session 1'!$D$6:$E$17,2,FALSE)</f>
        <v>#N/A</v>
      </c>
      <c r="C16" s="15" t="str">
        <f>INDEX('after session 1'!K$6:K$17,$T16)</f>
        <v/>
      </c>
      <c r="D16" s="15" t="str">
        <f>INDEX('after session 1'!L$6:L$17,$T16)</f>
        <v/>
      </c>
      <c r="E16" s="11"/>
      <c r="F16" s="16" t="e">
        <f t="array" ref="F16">SUM(IF($D$6:$D$17=D16,$E$6:$E$17,0))/SUM(IF($D$6:$D$17=D16,1,0))</f>
        <v>#N/A</v>
      </c>
      <c r="G16" s="16" t="e">
        <f t="shared" si="0"/>
        <v>#N/A</v>
      </c>
      <c r="H16" s="15">
        <f t="array" ref="H16">IF(D16&lt;&gt;"",SUM(IF($D$6:$D$17=D16,IF($E$6:$E$17&lt;E16,2,IF($E$6:$E$17=E16,1,0)),0))-1,0)</f>
        <v>0</v>
      </c>
      <c r="I16" s="16" t="e">
        <f>F16+INDEX('after session 1'!F$6:F$17,$T16)</f>
        <v>#N/A</v>
      </c>
      <c r="J16" s="16" t="e">
        <f>G16+INDEX('after session 1'!G$6:G$17,$T16)</f>
        <v>#N/A</v>
      </c>
      <c r="K16" s="15" t="e">
        <f>H16+INDEX('after session 1'!H$6:H$17,$T16)</f>
        <v>#N/A</v>
      </c>
      <c r="L16" s="22" t="str">
        <f t="array" ref="L16">IF(ISTEXT(B16),SUM(IF(ISTEXT($B$6:$B$17),IF($K$6:$K$17&gt;K16,1,IF($K$6:$K$17=K16,IF($J$6:$J$17&gt;J16,1,IF($J$6:$J$17=J16,0.5,0)),0)),0))+0.5,"")</f>
        <v/>
      </c>
      <c r="M16" s="17"/>
      <c r="N16" s="22" t="str">
        <f t="shared" si="5"/>
        <v>err</v>
      </c>
      <c r="O16" s="22" t="str">
        <f t="shared" si="5"/>
        <v>err</v>
      </c>
      <c r="P16" s="2" t="str">
        <f t="shared" si="3"/>
        <v/>
      </c>
      <c r="Q16" s="2" t="e">
        <f>H16+INDEX('after session 1'!N$6:N$17,$T16)+IF(ISTEXT(B16),IF(D16="",$Q$3,0),0)</f>
        <v>#N/A</v>
      </c>
      <c r="R16" s="57" t="str">
        <f t="array" ref="R16">IF(ISTEXT($B16),SUM(IF(ISTEXT($B$6:$B$17),IF($Q$6:$Q$17&gt;$Q16,1,IF($Q$6:$Q$17=$Q16,IF($J$6:$J$17&gt;$J16,1,IF($J$6:$J$17=$J16,0.5,0)),0)),0))+0.5,"")</f>
        <v/>
      </c>
      <c r="S16" s="1" t="str">
        <f t="array" ref="S16">IF(M16&gt;0,SUM(IF($R$6:$R$17&lt;R16,$M$6:$M$17,IF($R$6:$R$17&gt;R16,0,IF(ROW($A$6:$A$17)&lt;ROW(),$M$6:$M$17,0)))),"")</f>
        <v/>
      </c>
      <c r="T16" s="1">
        <f>MATCH(ROW()-ROW($A$5),'after session 1'!$R$6:$R$17,0)</f>
        <v>4</v>
      </c>
      <c r="U16" s="1">
        <f t="shared" si="6"/>
        <v>12</v>
      </c>
    </row>
    <row r="17" spans="1:21" x14ac:dyDescent="0.2">
      <c r="A17" s="22" t="e">
        <f>INDEX('after session 1'!$A$6:$A$17,T17)</f>
        <v>#N/A</v>
      </c>
      <c r="B17" s="23" t="e">
        <f>VLOOKUP(A17,'before session 1'!$D$6:$E$17,2,FALSE)</f>
        <v>#N/A</v>
      </c>
      <c r="C17" s="15" t="str">
        <f>INDEX('after session 1'!K$6:K$17,$T17)</f>
        <v/>
      </c>
      <c r="D17" s="15" t="str">
        <f>INDEX('after session 1'!L$6:L$17,$T17)</f>
        <v/>
      </c>
      <c r="E17" s="11"/>
      <c r="F17" s="16" t="e">
        <f t="array" ref="F17">SUM(IF($D$6:$D$17=D17,$E$6:$E$17,0))/SUM(IF($D$6:$D$17=D17,1,0))</f>
        <v>#N/A</v>
      </c>
      <c r="G17" s="16" t="e">
        <f t="shared" si="0"/>
        <v>#N/A</v>
      </c>
      <c r="H17" s="15">
        <f t="array" ref="H17">IF(D17&lt;&gt;"",SUM(IF($D$6:$D$17=D17,IF($E$6:$E$17&lt;E17,2,IF($E$6:$E$17=E17,1,0)),0))-1,0)</f>
        <v>0</v>
      </c>
      <c r="I17" s="16" t="e">
        <f>F17+INDEX('after session 1'!F$6:F$17,$T17)</f>
        <v>#N/A</v>
      </c>
      <c r="J17" s="16" t="e">
        <f>G17+INDEX('after session 1'!G$6:G$17,$T17)</f>
        <v>#N/A</v>
      </c>
      <c r="K17" s="15" t="e">
        <f>H17+INDEX('after session 1'!H$6:H$17,$T17)</f>
        <v>#N/A</v>
      </c>
      <c r="L17" s="22" t="str">
        <f t="array" ref="L17">IF(ISTEXT(B17),SUM(IF(ISTEXT($B$6:$B$17),IF($K$6:$K$17&gt;K17,1,IF($K$6:$K$17=K17,IF($J$6:$J$17&gt;J17,1,IF($J$6:$J$17=J17,0.5,0)),0)),0))+0.5,"")</f>
        <v/>
      </c>
      <c r="M17" s="17"/>
      <c r="N17" s="22" t="str">
        <f t="shared" si="5"/>
        <v>err</v>
      </c>
      <c r="O17" s="22" t="str">
        <f t="shared" si="5"/>
        <v>err</v>
      </c>
      <c r="P17" s="2" t="str">
        <f t="shared" si="3"/>
        <v/>
      </c>
      <c r="Q17" s="2" t="e">
        <f>H17+INDEX('after session 1'!N$6:N$17,$T17)+IF(ISTEXT(B17),IF(D17="",$Q$3,0),0)</f>
        <v>#N/A</v>
      </c>
      <c r="R17" s="57" t="str">
        <f t="array" ref="R17">IF(ISTEXT($B17),SUM(IF(ISTEXT($B$6:$B$17),IF($Q$6:$Q$17&gt;$Q17,1,IF($Q$6:$Q$17=$Q17,IF($J$6:$J$17&gt;$J17,1,IF($J$6:$J$17=$J17,0.5,0)),0)),0))+0.5,"")</f>
        <v/>
      </c>
      <c r="S17" s="1" t="str">
        <f t="array" ref="S17">IF(M17&gt;0,SUM(IF($R$6:$R$17&lt;R17,$M$6:$M$17,IF($R$6:$R$17&gt;R17,0,IF(ROW($A$6:$A$17)&lt;ROW(),$M$6:$M$17,0)))),"")</f>
        <v/>
      </c>
      <c r="T17" s="1">
        <f>MATCH(ROW()-ROW($A$5),'after session 1'!$R$6:$R$17,0)</f>
        <v>5</v>
      </c>
      <c r="U17" s="1">
        <f t="shared" si="6"/>
        <v>9</v>
      </c>
    </row>
  </sheetData>
  <sheetProtection sheet="1" objects="1" scenarios="1"/>
  <phoneticPr fontId="3" type="noConversion"/>
  <pageMargins left="0.75" right="0.75" top="0.75" bottom="0.75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7"/>
  <sheetViews>
    <sheetView workbookViewId="0">
      <selection activeCell="M6" sqref="M6:M15"/>
    </sheetView>
  </sheetViews>
  <sheetFormatPr defaultRowHeight="12.75" x14ac:dyDescent="0.2"/>
  <cols>
    <col min="1" max="1" width="8.5703125" style="1" customWidth="1"/>
    <col min="2" max="2" width="18.5703125" style="2" customWidth="1"/>
    <col min="3" max="3" width="6.28515625" style="1" customWidth="1"/>
    <col min="4" max="4" width="6" style="1" customWidth="1"/>
    <col min="5" max="5" width="7.28515625" style="2" customWidth="1"/>
    <col min="6" max="7" width="9.140625" style="2"/>
    <col min="8" max="8" width="5.42578125" style="2" customWidth="1"/>
    <col min="9" max="10" width="9.140625" style="2"/>
    <col min="11" max="11" width="4.7109375" style="2" customWidth="1"/>
    <col min="12" max="12" width="8" style="2" customWidth="1"/>
    <col min="13" max="13" width="8.85546875" style="2" customWidth="1"/>
    <col min="14" max="15" width="6" style="2" customWidth="1"/>
    <col min="16" max="18" width="9.140625" style="2"/>
    <col min="19" max="20" width="9.140625" style="1"/>
    <col min="21" max="16384" width="9.140625" style="2"/>
  </cols>
  <sheetData>
    <row r="1" spans="1:23" x14ac:dyDescent="0.2">
      <c r="A1" s="43" t="s">
        <v>79</v>
      </c>
      <c r="E1" s="2" t="s">
        <v>108</v>
      </c>
      <c r="F1" s="67"/>
      <c r="M1" s="24"/>
      <c r="N1" s="33" t="s">
        <v>80</v>
      </c>
      <c r="O1" s="25"/>
    </row>
    <row r="2" spans="1:23" x14ac:dyDescent="0.2">
      <c r="M2" s="18" t="s">
        <v>50</v>
      </c>
      <c r="N2" s="20"/>
      <c r="O2" s="5">
        <f>SUM(M6:M17)</f>
        <v>0</v>
      </c>
      <c r="Q2" s="1" t="s">
        <v>94</v>
      </c>
      <c r="S2" s="1" t="s">
        <v>45</v>
      </c>
      <c r="T2" s="1" t="s">
        <v>51</v>
      </c>
      <c r="U2" s="1" t="s">
        <v>51</v>
      </c>
    </row>
    <row r="3" spans="1:23" x14ac:dyDescent="0.2">
      <c r="A3" s="40"/>
      <c r="B3" s="19"/>
      <c r="C3" s="3"/>
      <c r="D3" s="4"/>
      <c r="E3" s="34" t="s">
        <v>81</v>
      </c>
      <c r="F3" s="20"/>
      <c r="G3" s="20"/>
      <c r="H3" s="5"/>
      <c r="I3" s="18"/>
      <c r="J3" s="38" t="s">
        <v>78</v>
      </c>
      <c r="K3" s="5"/>
      <c r="L3" s="36"/>
      <c r="M3" s="26" t="s">
        <v>53</v>
      </c>
      <c r="N3" s="27"/>
      <c r="O3" s="5">
        <v>3</v>
      </c>
      <c r="P3" s="2" t="str">
        <f>IF(O3&lt;&gt;4,IF(O3&lt;&gt;3,"error",""),"")</f>
        <v/>
      </c>
      <c r="Q3" s="1" t="e">
        <f>'after session 2'!O4-1</f>
        <v>#N/A</v>
      </c>
      <c r="R3" s="1" t="s">
        <v>63</v>
      </c>
      <c r="S3" s="1" t="s">
        <v>54</v>
      </c>
      <c r="T3" s="1" t="s">
        <v>55</v>
      </c>
      <c r="U3" s="1" t="s">
        <v>55</v>
      </c>
    </row>
    <row r="4" spans="1:23" x14ac:dyDescent="0.2">
      <c r="A4" s="39" t="s">
        <v>68</v>
      </c>
      <c r="B4" s="41" t="s">
        <v>56</v>
      </c>
      <c r="C4" s="13"/>
      <c r="D4" s="14"/>
      <c r="E4" s="27"/>
      <c r="F4" s="35"/>
      <c r="G4" s="27"/>
      <c r="H4" s="12"/>
      <c r="I4" s="13"/>
      <c r="J4" s="27"/>
      <c r="K4" s="37"/>
      <c r="L4" s="39" t="s">
        <v>69</v>
      </c>
      <c r="M4" s="28" t="s">
        <v>58</v>
      </c>
      <c r="N4" s="29"/>
      <c r="O4" s="30" t="e">
        <f>IF(ISNA(MATCH("error",P1:P17,0)),IF(O3&gt;1,IF(O2&gt;0,IF(MOD(O2,O3)&gt;0,NA(),O2/O3),NA()),NA()),NA())</f>
        <v>#N/A</v>
      </c>
      <c r="Q4" s="1" t="s">
        <v>95</v>
      </c>
      <c r="R4" s="1" t="s">
        <v>96</v>
      </c>
      <c r="S4" s="1" t="s">
        <v>25</v>
      </c>
      <c r="T4" s="1" t="s">
        <v>70</v>
      </c>
      <c r="U4" s="1" t="s">
        <v>54</v>
      </c>
    </row>
    <row r="5" spans="1:23" x14ac:dyDescent="0.2">
      <c r="A5" s="21"/>
      <c r="B5" s="42"/>
      <c r="C5" s="8" t="s">
        <v>61</v>
      </c>
      <c r="D5" s="9" t="s">
        <v>62</v>
      </c>
      <c r="E5" s="31" t="s">
        <v>71</v>
      </c>
      <c r="F5" s="6" t="s">
        <v>72</v>
      </c>
      <c r="G5" s="6" t="s">
        <v>73</v>
      </c>
      <c r="H5" s="7" t="s">
        <v>74</v>
      </c>
      <c r="I5" s="8" t="s">
        <v>72</v>
      </c>
      <c r="J5" s="9" t="s">
        <v>73</v>
      </c>
      <c r="K5" s="10" t="s">
        <v>74</v>
      </c>
      <c r="L5" s="32"/>
      <c r="M5" s="8" t="s">
        <v>60</v>
      </c>
      <c r="N5" s="31" t="s">
        <v>61</v>
      </c>
      <c r="O5" s="32" t="s">
        <v>62</v>
      </c>
      <c r="Q5" s="1" t="s">
        <v>63</v>
      </c>
      <c r="S5" s="1" t="s">
        <v>63</v>
      </c>
      <c r="T5" s="1" t="s">
        <v>64</v>
      </c>
      <c r="U5" s="1" t="s">
        <v>64</v>
      </c>
    </row>
    <row r="6" spans="1:23" x14ac:dyDescent="0.2">
      <c r="A6" s="22" t="e">
        <f>INDEX('after session 2'!$A$6:$A$17,T6)</f>
        <v>#N/A</v>
      </c>
      <c r="B6" s="23" t="e">
        <f>VLOOKUP(A6,'before session 1'!$D$6:$E$17,2,FALSE)</f>
        <v>#N/A</v>
      </c>
      <c r="C6" s="15" t="e">
        <f>INDEX('after session 2'!N$6:N$17,$T6)</f>
        <v>#N/A</v>
      </c>
      <c r="D6" s="15" t="e">
        <f>INDEX('after session 2'!O$6:O$17,$T6)</f>
        <v>#N/A</v>
      </c>
      <c r="E6" s="11"/>
      <c r="F6" s="16" t="e">
        <f t="array" ref="F6">SUM(IF($D$6:$D$17=D6,$E$6:$E$17,0))/SUM(IF($D$6:$D$17=D6,1,0))</f>
        <v>#N/A</v>
      </c>
      <c r="G6" s="16" t="e">
        <f t="shared" ref="G6:G17" si="0">E6-F6</f>
        <v>#N/A</v>
      </c>
      <c r="H6" s="15" t="e">
        <f t="array" ref="H6">IF(D6&lt;&gt;"",SUM(IF($D$6:$D$17=D6,IF($E$6:$E$17&lt;E6,2,IF($E$6:$E$17=E6,1,0)),0))-1,0)</f>
        <v>#N/A</v>
      </c>
      <c r="I6" s="16" t="e">
        <f>F6+INDEX('after session 2'!I$6:I$17,$T6)</f>
        <v>#N/A</v>
      </c>
      <c r="J6" s="16" t="e">
        <f>G6+INDEX('after session 2'!J$6:J$17,$T6)</f>
        <v>#N/A</v>
      </c>
      <c r="K6" s="15" t="e">
        <f>H6+INDEX('after session 2'!K$6:K$17,$T6)</f>
        <v>#N/A</v>
      </c>
      <c r="L6" s="22" t="str">
        <f t="array" ref="L6">IF(ISTEXT(B6),SUM(IF(ISTEXT($B$6:$B$17),IF($K$6:$K$17&gt;K6,1,IF($K$6:$K$17=K6,IF($J$6:$J$17&gt;J6,1,IF($J$6:$J$17=J6,0.5,0)),0)),0))+0.5,"")</f>
        <v/>
      </c>
      <c r="M6" s="17"/>
      <c r="N6" s="22" t="str">
        <f>IF($M6&gt;0,V6,"")</f>
        <v/>
      </c>
      <c r="O6" s="22" t="str">
        <f>IF($M6&gt;0,W6,"")</f>
        <v/>
      </c>
      <c r="P6" s="2" t="str">
        <f>IF(M6&lt;&gt;0,IF(OR(ISNA(B6),M6&lt;&gt;1),"error",""),"")</f>
        <v/>
      </c>
      <c r="Q6" s="2" t="e">
        <f>H6+INDEX('after session 2'!Q$6:Q$17,$T6)+IF(ISTEXT(B6),IF(D6="",$Q$3,0),0)</f>
        <v>#N/A</v>
      </c>
      <c r="R6" s="57" t="str">
        <f t="array" ref="R6">IF(ISTEXT($B6),SUM(IF(ISTEXT($B$6:$B$17),IF($Q$6:$Q$17&gt;$Q6,1,IF($Q$6:$Q$17=$Q6,IF($J$6:$J$17&gt;$J6,1,IF($J$6:$J$17=$J6,0.5,0)),0)),0))+0.5,"")</f>
        <v/>
      </c>
      <c r="S6" s="1">
        <v>1</v>
      </c>
      <c r="T6" s="1" t="e">
        <f>MATCH(ROW()-ROW($A$5),'after session 2'!$U$6:$U$17,0)</f>
        <v>#N/A</v>
      </c>
      <c r="U6" s="1">
        <f>S6+IF(M6&gt;0,0,6)</f>
        <v>7</v>
      </c>
      <c r="V6" s="2">
        <v>1</v>
      </c>
      <c r="W6" s="2">
        <v>1</v>
      </c>
    </row>
    <row r="7" spans="1:23" x14ac:dyDescent="0.2">
      <c r="A7" s="22" t="e">
        <f>INDEX('after session 2'!$A$6:$A$17,T7)</f>
        <v>#N/A</v>
      </c>
      <c r="B7" s="23" t="e">
        <f>VLOOKUP(A7,'before session 1'!$D$6:$E$17,2,FALSE)</f>
        <v>#N/A</v>
      </c>
      <c r="C7" s="15" t="e">
        <f>INDEX('after session 2'!N$6:N$17,$T7)</f>
        <v>#N/A</v>
      </c>
      <c r="D7" s="15" t="e">
        <f>INDEX('after session 2'!O$6:O$17,$T7)</f>
        <v>#N/A</v>
      </c>
      <c r="E7" s="11"/>
      <c r="F7" s="16" t="e">
        <f t="array" ref="F7">SUM(IF($D$6:$D$17=D7,$E$6:$E$17,0))/SUM(IF($D$6:$D$17=D7,1,0))</f>
        <v>#N/A</v>
      </c>
      <c r="G7" s="16" t="e">
        <f t="shared" si="0"/>
        <v>#N/A</v>
      </c>
      <c r="H7" s="15" t="e">
        <f t="array" ref="H7">IF(D7&lt;&gt;"",SUM(IF($D$6:$D$17=D7,IF($E$6:$E$17&lt;E7,2,IF($E$6:$E$17=E7,1,0)),0))-1,0)</f>
        <v>#N/A</v>
      </c>
      <c r="I7" s="16" t="e">
        <f>F7+INDEX('after session 2'!I$6:I$17,$T7)</f>
        <v>#N/A</v>
      </c>
      <c r="J7" s="16" t="e">
        <f>G7+INDEX('after session 2'!J$6:J$17,$T7)</f>
        <v>#N/A</v>
      </c>
      <c r="K7" s="15" t="e">
        <f>H7+INDEX('after session 2'!K$6:K$17,$T7)</f>
        <v>#N/A</v>
      </c>
      <c r="L7" s="22" t="str">
        <f t="array" ref="L7">IF(ISTEXT(B7),SUM(IF(ISTEXT($B$6:$B$17),IF($K$6:$K$17&gt;K7,1,IF($K$6:$K$17=K7,IF($J$6:$J$17&gt;J7,1,IF($J$6:$J$17=J7,0.5,0)),0)),0))+0.5,"")</f>
        <v/>
      </c>
      <c r="M7" s="17"/>
      <c r="N7" s="22" t="str">
        <f t="shared" ref="N7:O11" si="1">IF($M7&gt;0,V7,"")</f>
        <v/>
      </c>
      <c r="O7" s="22" t="str">
        <f t="shared" si="1"/>
        <v/>
      </c>
      <c r="P7" s="2" t="str">
        <f t="shared" ref="P7:P17" si="2">IF(M7&lt;&gt;0,IF(OR(ISNA(B7),M7&lt;&gt;1),"error",""),"")</f>
        <v/>
      </c>
      <c r="Q7" s="2" t="e">
        <f>H7+INDEX('after session 2'!Q$6:Q$17,$T7)+IF(ISTEXT(B7),IF(D7="",$Q$3,0),0)</f>
        <v>#N/A</v>
      </c>
      <c r="R7" s="57" t="str">
        <f t="array" ref="R7">IF(ISTEXT($B7),SUM(IF(ISTEXT($B$6:$B$17),IF($Q$6:$Q$17&gt;$Q7,1,IF($Q$6:$Q$17=$Q7,IF($J$6:$J$17&gt;$J7,1,IF($J$6:$J$17=$J7,0.5,0)),0)),0))+0.5,"")</f>
        <v/>
      </c>
      <c r="S7" s="1">
        <v>4</v>
      </c>
      <c r="T7" s="1" t="e">
        <f>MATCH(ROW()-ROW($A$5),'after session 2'!$U$6:$U$17,0)</f>
        <v>#N/A</v>
      </c>
      <c r="U7" s="1">
        <f t="shared" ref="U7:U11" si="3">S7+IF(M7&gt;0,0,6)</f>
        <v>10</v>
      </c>
      <c r="V7" s="2">
        <v>2</v>
      </c>
      <c r="W7" s="2">
        <v>1</v>
      </c>
    </row>
    <row r="8" spans="1:23" x14ac:dyDescent="0.2">
      <c r="A8" s="22" t="e">
        <f>INDEX('after session 2'!$A$6:$A$17,T8)</f>
        <v>#N/A</v>
      </c>
      <c r="B8" s="23" t="e">
        <f>VLOOKUP(A8,'before session 1'!$D$6:$E$17,2,FALSE)</f>
        <v>#N/A</v>
      </c>
      <c r="C8" s="15" t="e">
        <f>INDEX('after session 2'!N$6:N$17,$T8)</f>
        <v>#N/A</v>
      </c>
      <c r="D8" s="15" t="e">
        <f>INDEX('after session 2'!O$6:O$17,$T8)</f>
        <v>#N/A</v>
      </c>
      <c r="E8" s="11"/>
      <c r="F8" s="16" t="e">
        <f t="array" ref="F8">SUM(IF($D$6:$D$17=D8,$E$6:$E$17,0))/SUM(IF($D$6:$D$17=D8,1,0))</f>
        <v>#N/A</v>
      </c>
      <c r="G8" s="16" t="e">
        <f t="shared" si="0"/>
        <v>#N/A</v>
      </c>
      <c r="H8" s="15" t="e">
        <f t="array" ref="H8">IF(D8&lt;&gt;"",SUM(IF($D$6:$D$17=D8,IF($E$6:$E$17&lt;E8,2,IF($E$6:$E$17=E8,1,0)),0))-1,0)</f>
        <v>#N/A</v>
      </c>
      <c r="I8" s="16" t="e">
        <f>F8+INDEX('after session 2'!I$6:I$17,$T8)</f>
        <v>#N/A</v>
      </c>
      <c r="J8" s="16" t="e">
        <f>G8+INDEX('after session 2'!J$6:J$17,$T8)</f>
        <v>#N/A</v>
      </c>
      <c r="K8" s="15" t="e">
        <f>H8+INDEX('after session 2'!K$6:K$17,$T8)</f>
        <v>#N/A</v>
      </c>
      <c r="L8" s="22" t="str">
        <f t="array" ref="L8">IF(ISTEXT(B8),SUM(IF(ISTEXT($B$6:$B$17),IF($K$6:$K$17&gt;K8,1,IF($K$6:$K$17=K8,IF($J$6:$J$17&gt;J8,1,IF($J$6:$J$17=J8,0.5,0)),0)),0))+0.5,"")</f>
        <v/>
      </c>
      <c r="M8" s="17"/>
      <c r="N8" s="22" t="str">
        <f t="shared" si="1"/>
        <v/>
      </c>
      <c r="O8" s="22" t="str">
        <f t="shared" si="1"/>
        <v/>
      </c>
      <c r="P8" s="2" t="str">
        <f t="shared" si="2"/>
        <v/>
      </c>
      <c r="Q8" s="2" t="e">
        <f>H8+INDEX('after session 2'!Q$6:Q$17,$T8)+IF(ISTEXT(B8),IF(D8="",$Q$3,0),0)</f>
        <v>#N/A</v>
      </c>
      <c r="R8" s="57" t="str">
        <f t="array" ref="R8">IF(ISTEXT($B8),SUM(IF(ISTEXT($B$6:$B$17),IF($Q$6:$Q$17&gt;$Q8,1,IF($Q$6:$Q$17=$Q8,IF($J$6:$J$17&gt;$J8,1,IF($J$6:$J$17=$J8,0.5,0)),0)),0))+0.5,"")</f>
        <v/>
      </c>
      <c r="S8" s="1">
        <v>2</v>
      </c>
      <c r="T8" s="1" t="e">
        <f>MATCH(ROW()-ROW($A$5),'after session 2'!$U$6:$U$17,0)</f>
        <v>#N/A</v>
      </c>
      <c r="U8" s="1">
        <f t="shared" si="3"/>
        <v>8</v>
      </c>
      <c r="V8" s="2">
        <v>1</v>
      </c>
      <c r="W8" s="2">
        <v>2</v>
      </c>
    </row>
    <row r="9" spans="1:23" x14ac:dyDescent="0.2">
      <c r="A9" s="22" t="e">
        <f>INDEX('after session 2'!$A$6:$A$17,T9)</f>
        <v>#N/A</v>
      </c>
      <c r="B9" s="23" t="e">
        <f>VLOOKUP(A9,'before session 1'!$D$6:$E$17,2,FALSE)</f>
        <v>#N/A</v>
      </c>
      <c r="C9" s="15" t="e">
        <f>INDEX('after session 2'!N$6:N$17,$T9)</f>
        <v>#N/A</v>
      </c>
      <c r="D9" s="15" t="e">
        <f>INDEX('after session 2'!O$6:O$17,$T9)</f>
        <v>#N/A</v>
      </c>
      <c r="E9" s="11"/>
      <c r="F9" s="16" t="e">
        <f t="array" ref="F9">SUM(IF($D$6:$D$17=D9,$E$6:$E$17,0))/SUM(IF($D$6:$D$17=D9,1,0))</f>
        <v>#N/A</v>
      </c>
      <c r="G9" s="16" t="e">
        <f t="shared" si="0"/>
        <v>#N/A</v>
      </c>
      <c r="H9" s="15" t="e">
        <f t="array" ref="H9">IF(D9&lt;&gt;"",SUM(IF($D$6:$D$17=D9,IF($E$6:$E$17&lt;E9,2,IF($E$6:$E$17=E9,1,0)),0))-1,0)</f>
        <v>#N/A</v>
      </c>
      <c r="I9" s="16" t="e">
        <f>F9+INDEX('after session 2'!I$6:I$17,$T9)</f>
        <v>#N/A</v>
      </c>
      <c r="J9" s="16" t="e">
        <f>G9+INDEX('after session 2'!J$6:J$17,$T9)</f>
        <v>#N/A</v>
      </c>
      <c r="K9" s="15" t="e">
        <f>H9+INDEX('after session 2'!K$6:K$17,$T9)</f>
        <v>#N/A</v>
      </c>
      <c r="L9" s="22" t="str">
        <f t="array" ref="L9">IF(ISTEXT(B9),SUM(IF(ISTEXT($B$6:$B$17),IF($K$6:$K$17&gt;K9,1,IF($K$6:$K$17=K9,IF($J$6:$J$17&gt;J9,1,IF($J$6:$J$17=J9,0.5,0)),0)),0))+0.5,"")</f>
        <v/>
      </c>
      <c r="M9" s="17"/>
      <c r="N9" s="22" t="str">
        <f t="shared" si="1"/>
        <v/>
      </c>
      <c r="O9" s="22" t="str">
        <f t="shared" si="1"/>
        <v/>
      </c>
      <c r="P9" s="2" t="str">
        <f t="shared" si="2"/>
        <v/>
      </c>
      <c r="Q9" s="2" t="e">
        <f>H9+INDEX('after session 2'!Q$6:Q$17,$T9)+IF(ISTEXT(B9),IF(D9="",$Q$3,0),0)</f>
        <v>#N/A</v>
      </c>
      <c r="R9" s="57" t="str">
        <f t="array" ref="R9">IF(ISTEXT($B9),SUM(IF(ISTEXT($B$6:$B$17),IF($Q$6:$Q$17&gt;$Q9,1,IF($Q$6:$Q$17=$Q9,IF($J$6:$J$17&gt;$J9,1,IF($J$6:$J$17=$J9,0.5,0)),0)),0))+0.5,"")</f>
        <v/>
      </c>
      <c r="S9" s="1">
        <v>5</v>
      </c>
      <c r="T9" s="1" t="e">
        <f>MATCH(ROW()-ROW($A$5),'after session 2'!$U$6:$U$17,0)</f>
        <v>#N/A</v>
      </c>
      <c r="U9" s="1">
        <f t="shared" si="3"/>
        <v>11</v>
      </c>
      <c r="V9" s="2">
        <v>2</v>
      </c>
      <c r="W9" s="2">
        <v>2</v>
      </c>
    </row>
    <row r="10" spans="1:23" x14ac:dyDescent="0.2">
      <c r="A10" s="22" t="e">
        <f>INDEX('after session 2'!$A$6:$A$17,T10)</f>
        <v>#N/A</v>
      </c>
      <c r="B10" s="23" t="e">
        <f>VLOOKUP(A10,'before session 1'!$D$6:$E$17,2,FALSE)</f>
        <v>#N/A</v>
      </c>
      <c r="C10" s="15" t="e">
        <f>INDEX('after session 2'!N$6:N$17,$T10)</f>
        <v>#N/A</v>
      </c>
      <c r="D10" s="15" t="e">
        <f>INDEX('after session 2'!O$6:O$17,$T10)</f>
        <v>#N/A</v>
      </c>
      <c r="E10" s="11"/>
      <c r="F10" s="16" t="e">
        <f t="array" ref="F10">SUM(IF($D$6:$D$17=D10,$E$6:$E$17,0))/SUM(IF($D$6:$D$17=D10,1,0))</f>
        <v>#N/A</v>
      </c>
      <c r="G10" s="16" t="e">
        <f t="shared" si="0"/>
        <v>#N/A</v>
      </c>
      <c r="H10" s="15" t="e">
        <f t="array" ref="H10">IF(D10&lt;&gt;"",SUM(IF($D$6:$D$17=D10,IF($E$6:$E$17&lt;E10,2,IF($E$6:$E$17=E10,1,0)),0))-1,0)</f>
        <v>#N/A</v>
      </c>
      <c r="I10" s="16" t="e">
        <f>F10+INDEX('after session 2'!I$6:I$17,$T10)</f>
        <v>#N/A</v>
      </c>
      <c r="J10" s="16" t="e">
        <f>G10+INDEX('after session 2'!J$6:J$17,$T10)</f>
        <v>#N/A</v>
      </c>
      <c r="K10" s="15" t="e">
        <f>H10+INDEX('after session 2'!K$6:K$17,$T10)</f>
        <v>#N/A</v>
      </c>
      <c r="L10" s="22" t="str">
        <f t="array" ref="L10">IF(ISTEXT(B10),SUM(IF(ISTEXT($B$6:$B$17),IF($K$6:$K$17&gt;K10,1,IF($K$6:$K$17=K10,IF($J$6:$J$17&gt;J10,1,IF($J$6:$J$17=J10,0.5,0)),0)),0))+0.5,"")</f>
        <v/>
      </c>
      <c r="M10" s="17"/>
      <c r="N10" s="22" t="str">
        <f t="shared" si="1"/>
        <v/>
      </c>
      <c r="O10" s="22" t="str">
        <f t="shared" si="1"/>
        <v/>
      </c>
      <c r="P10" s="2" t="str">
        <f t="shared" si="2"/>
        <v/>
      </c>
      <c r="Q10" s="2" t="e">
        <f>H10+INDEX('after session 2'!Q$6:Q$17,$T10)+IF(ISTEXT(B10),IF(D10="",$Q$3,0),0)</f>
        <v>#N/A</v>
      </c>
      <c r="R10" s="57" t="str">
        <f t="array" ref="R10">IF(ISTEXT($B10),SUM(IF(ISTEXT($B$6:$B$17),IF($Q$6:$Q$17&gt;$Q10,1,IF($Q$6:$Q$17=$Q10,IF($J$6:$J$17&gt;$J10,1,IF($J$6:$J$17=$J10,0.5,0)),0)),0))+0.5,"")</f>
        <v/>
      </c>
      <c r="S10" s="1">
        <v>6</v>
      </c>
      <c r="T10" s="1" t="e">
        <f>MATCH(ROW()-ROW($A$5),'after session 2'!$U$6:$U$17,0)</f>
        <v>#N/A</v>
      </c>
      <c r="U10" s="1">
        <f t="shared" si="3"/>
        <v>12</v>
      </c>
      <c r="V10" s="2">
        <v>2</v>
      </c>
      <c r="W10" s="2">
        <v>3</v>
      </c>
    </row>
    <row r="11" spans="1:23" x14ac:dyDescent="0.2">
      <c r="A11" s="22" t="e">
        <f>INDEX('after session 2'!$A$6:$A$17,T11)</f>
        <v>#N/A</v>
      </c>
      <c r="B11" s="23" t="e">
        <f>VLOOKUP(A11,'before session 1'!$D$6:$E$17,2,FALSE)</f>
        <v>#N/A</v>
      </c>
      <c r="C11" s="15" t="e">
        <f>INDEX('after session 2'!N$6:N$17,$T11)</f>
        <v>#N/A</v>
      </c>
      <c r="D11" s="15" t="e">
        <f>INDEX('after session 2'!O$6:O$17,$T11)</f>
        <v>#N/A</v>
      </c>
      <c r="E11" s="11"/>
      <c r="F11" s="16" t="e">
        <f t="array" ref="F11">SUM(IF($D$6:$D$17=D11,$E$6:$E$17,0))/SUM(IF($D$6:$D$17=D11,1,0))</f>
        <v>#N/A</v>
      </c>
      <c r="G11" s="16" t="e">
        <f t="shared" si="0"/>
        <v>#N/A</v>
      </c>
      <c r="H11" s="15" t="e">
        <f t="array" ref="H11">IF(D11&lt;&gt;"",SUM(IF($D$6:$D$17=D11,IF($E$6:$E$17&lt;E11,2,IF($E$6:$E$17=E11,1,0)),0))-1,0)</f>
        <v>#N/A</v>
      </c>
      <c r="I11" s="16" t="e">
        <f>F11+INDEX('after session 2'!I$6:I$17,$T11)</f>
        <v>#N/A</v>
      </c>
      <c r="J11" s="16" t="e">
        <f>G11+INDEX('after session 2'!J$6:J$17,$T11)</f>
        <v>#N/A</v>
      </c>
      <c r="K11" s="15" t="e">
        <f>H11+INDEX('after session 2'!K$6:K$17,$T11)</f>
        <v>#N/A</v>
      </c>
      <c r="L11" s="22" t="str">
        <f t="array" ref="L11">IF(ISTEXT(B11),SUM(IF(ISTEXT($B$6:$B$17),IF($K$6:$K$17&gt;K11,1,IF($K$6:$K$17=K11,IF($J$6:$J$17&gt;J11,1,IF($J$6:$J$17=J11,0.5,0)),0)),0))+0.5,"")</f>
        <v/>
      </c>
      <c r="M11" s="17"/>
      <c r="N11" s="22" t="str">
        <f t="shared" si="1"/>
        <v/>
      </c>
      <c r="O11" s="22" t="str">
        <f t="shared" si="1"/>
        <v/>
      </c>
      <c r="P11" s="2" t="str">
        <f t="shared" si="2"/>
        <v/>
      </c>
      <c r="Q11" s="2" t="e">
        <f>H11+INDEX('after session 2'!Q$6:Q$17,$T11)+IF(ISTEXT(B11),IF(D11="",$Q$3,0),0)</f>
        <v>#N/A</v>
      </c>
      <c r="R11" s="57" t="str">
        <f t="array" ref="R11">IF(ISTEXT($B11),SUM(IF(ISTEXT($B$6:$B$17),IF($Q$6:$Q$17&gt;$Q11,1,IF($Q$6:$Q$17=$Q11,IF($J$6:$J$17&gt;$J11,1,IF($J$6:$J$17=$J11,0.5,0)),0)),0))+0.5,"")</f>
        <v/>
      </c>
      <c r="S11" s="1">
        <v>3</v>
      </c>
      <c r="T11" s="1" t="e">
        <f>MATCH(ROW()-ROW($A$5),'after session 2'!$U$6:$U$17,0)</f>
        <v>#N/A</v>
      </c>
      <c r="U11" s="1">
        <f t="shared" si="3"/>
        <v>9</v>
      </c>
      <c r="V11" s="2">
        <v>1</v>
      </c>
      <c r="W11" s="2">
        <v>3</v>
      </c>
    </row>
    <row r="12" spans="1:23" x14ac:dyDescent="0.2">
      <c r="A12" s="22" t="e">
        <f>INDEX('after session 2'!$A$6:$A$17,T12)</f>
        <v>#N/A</v>
      </c>
      <c r="B12" s="23" t="e">
        <f>VLOOKUP(A12,'before session 1'!$D$6:$E$17,2,FALSE)</f>
        <v>#N/A</v>
      </c>
      <c r="C12" s="15" t="str">
        <f>INDEX('after session 2'!N$6:N$17,$T12)</f>
        <v/>
      </c>
      <c r="D12" s="15" t="str">
        <f>INDEX('after session 2'!O$6:O$17,$T12)</f>
        <v/>
      </c>
      <c r="E12" s="11"/>
      <c r="F12" s="16" t="e">
        <f t="array" ref="F12">SUM(IF($D$6:$D$17=D12,$E$6:$E$17,0))/SUM(IF($D$6:$D$17=D12,1,0))</f>
        <v>#N/A</v>
      </c>
      <c r="G12" s="16" t="e">
        <f t="shared" si="0"/>
        <v>#N/A</v>
      </c>
      <c r="H12" s="15">
        <f t="array" ref="H12">IF(D12&lt;&gt;"",SUM(IF($D$6:$D$17=D12,IF($E$6:$E$17&lt;E12,2,IF($E$6:$E$17=E12,1,0)),0))-1,0)</f>
        <v>0</v>
      </c>
      <c r="I12" s="16" t="e">
        <f>F12+INDEX('after session 2'!I$6:I$17,$T12)</f>
        <v>#N/A</v>
      </c>
      <c r="J12" s="16" t="e">
        <f>G12+INDEX('after session 2'!J$6:J$17,$T12)</f>
        <v>#N/A</v>
      </c>
      <c r="K12" s="15" t="e">
        <f>H12+INDEX('after session 2'!K$6:K$17,$T12)</f>
        <v>#N/A</v>
      </c>
      <c r="L12" s="22" t="str">
        <f t="array" ref="L12">IF(ISTEXT(B12),SUM(IF(ISTEXT($B$6:$B$17),IF($K$6:$K$17&gt;K12,1,IF($K$6:$K$17=K12,IF($J$6:$J$17&gt;J12,1,IF($J$6:$J$17=J12,0.5,0)),0)),0))+0.5,"")</f>
        <v/>
      </c>
      <c r="M12" s="17"/>
      <c r="N12" s="22" t="str">
        <f t="shared" ref="N12:O17" si="4">IF($M12&gt;0,IF($M6&gt;0,"err",V6),IF($M6&gt;0,"","err"))</f>
        <v>err</v>
      </c>
      <c r="O12" s="22" t="str">
        <f t="shared" si="4"/>
        <v>err</v>
      </c>
      <c r="P12" s="2" t="str">
        <f t="shared" si="2"/>
        <v/>
      </c>
      <c r="Q12" s="2" t="e">
        <f>H12+INDEX('after session 2'!Q$6:Q$17,$T12)+IF(ISTEXT(B12),IF(D12="",$Q$3,0),0)</f>
        <v>#N/A</v>
      </c>
      <c r="R12" s="57" t="str">
        <f t="array" ref="R12">IF(ISTEXT($B12),SUM(IF(ISTEXT($B$6:$B$17),IF($Q$6:$Q$17&gt;$Q12,1,IF($Q$6:$Q$17=$Q12,IF($J$6:$J$17&gt;$J12,1,IF($J$6:$J$17=$J12,0.5,0)),0)),0))+0.5,"")</f>
        <v/>
      </c>
      <c r="T12" s="1">
        <f>MATCH(ROW()-ROW($A$5),'after session 2'!$U$6:$U$17,0)</f>
        <v>1</v>
      </c>
      <c r="U12" s="1">
        <f>S6+IF(M12&gt;0,0,6)</f>
        <v>7</v>
      </c>
    </row>
    <row r="13" spans="1:23" x14ac:dyDescent="0.2">
      <c r="A13" s="22" t="e">
        <f>INDEX('after session 2'!$A$6:$A$17,T13)</f>
        <v>#N/A</v>
      </c>
      <c r="B13" s="23" t="e">
        <f>VLOOKUP(A13,'before session 1'!$D$6:$E$17,2,FALSE)</f>
        <v>#N/A</v>
      </c>
      <c r="C13" s="15" t="str">
        <f>INDEX('after session 2'!N$6:N$17,$T13)</f>
        <v/>
      </c>
      <c r="D13" s="15" t="str">
        <f>INDEX('after session 2'!O$6:O$17,$T13)</f>
        <v/>
      </c>
      <c r="E13" s="11"/>
      <c r="F13" s="16" t="e">
        <f t="array" ref="F13">SUM(IF($D$6:$D$17=D13,$E$6:$E$17,0))/SUM(IF($D$6:$D$17=D13,1,0))</f>
        <v>#N/A</v>
      </c>
      <c r="G13" s="16" t="e">
        <f t="shared" si="0"/>
        <v>#N/A</v>
      </c>
      <c r="H13" s="15">
        <f t="array" ref="H13">IF(D13&lt;&gt;"",SUM(IF($D$6:$D$17=D13,IF($E$6:$E$17&lt;E13,2,IF($E$6:$E$17=E13,1,0)),0))-1,0)</f>
        <v>0</v>
      </c>
      <c r="I13" s="16" t="e">
        <f>F13+INDEX('after session 2'!I$6:I$17,$T13)</f>
        <v>#N/A</v>
      </c>
      <c r="J13" s="16" t="e">
        <f>G13+INDEX('after session 2'!J$6:J$17,$T13)</f>
        <v>#N/A</v>
      </c>
      <c r="K13" s="15" t="e">
        <f>H13+INDEX('after session 2'!K$6:K$17,$T13)</f>
        <v>#N/A</v>
      </c>
      <c r="L13" s="22" t="str">
        <f t="array" ref="L13">IF(ISTEXT(B13),SUM(IF(ISTEXT($B$6:$B$17),IF($K$6:$K$17&gt;K13,1,IF($K$6:$K$17=K13,IF($J$6:$J$17&gt;J13,1,IF($J$6:$J$17=J13,0.5,0)),0)),0))+0.5,"")</f>
        <v/>
      </c>
      <c r="M13" s="17"/>
      <c r="N13" s="22" t="str">
        <f t="shared" si="4"/>
        <v>err</v>
      </c>
      <c r="O13" s="22" t="str">
        <f t="shared" si="4"/>
        <v>err</v>
      </c>
      <c r="P13" s="2" t="str">
        <f t="shared" si="2"/>
        <v/>
      </c>
      <c r="Q13" s="2" t="e">
        <f>H13+INDEX('after session 2'!Q$6:Q$17,$T13)+IF(ISTEXT(B13),IF(D13="",$Q$3,0),0)</f>
        <v>#N/A</v>
      </c>
      <c r="R13" s="57" t="str">
        <f t="array" ref="R13">IF(ISTEXT($B13),SUM(IF(ISTEXT($B$6:$B$17),IF($Q$6:$Q$17&gt;$Q13,1,IF($Q$6:$Q$17=$Q13,IF($J$6:$J$17&gt;$J13,1,IF($J$6:$J$17=$J13,0.5,0)),0)),0))+0.5,"")</f>
        <v/>
      </c>
      <c r="T13" s="1">
        <f>MATCH(ROW()-ROW($A$5),'after session 2'!$U$6:$U$17,0)</f>
        <v>3</v>
      </c>
      <c r="U13" s="1">
        <f t="shared" ref="U13:U17" si="5">S7+IF(M13&gt;0,0,6)</f>
        <v>10</v>
      </c>
    </row>
    <row r="14" spans="1:23" x14ac:dyDescent="0.2">
      <c r="A14" s="22" t="e">
        <f>INDEX('after session 2'!$A$6:$A$17,T14)</f>
        <v>#N/A</v>
      </c>
      <c r="B14" s="23" t="e">
        <f>VLOOKUP(A14,'before session 1'!$D$6:$E$17,2,FALSE)</f>
        <v>#N/A</v>
      </c>
      <c r="C14" s="15" t="str">
        <f>INDEX('after session 2'!N$6:N$17,$T14)</f>
        <v/>
      </c>
      <c r="D14" s="15" t="str">
        <f>INDEX('after session 2'!O$6:O$17,$T14)</f>
        <v/>
      </c>
      <c r="E14" s="11"/>
      <c r="F14" s="16" t="e">
        <f t="array" ref="F14">SUM(IF($D$6:$D$17=D14,$E$6:$E$17,0))/SUM(IF($D$6:$D$17=D14,1,0))</f>
        <v>#N/A</v>
      </c>
      <c r="G14" s="16" t="e">
        <f t="shared" si="0"/>
        <v>#N/A</v>
      </c>
      <c r="H14" s="15">
        <f t="array" ref="H14">IF(D14&lt;&gt;"",SUM(IF($D$6:$D$17=D14,IF($E$6:$E$17&lt;E14,2,IF($E$6:$E$17=E14,1,0)),0))-1,0)</f>
        <v>0</v>
      </c>
      <c r="I14" s="16" t="e">
        <f>F14+INDEX('after session 2'!I$6:I$17,$T14)</f>
        <v>#N/A</v>
      </c>
      <c r="J14" s="16" t="e">
        <f>G14+INDEX('after session 2'!J$6:J$17,$T14)</f>
        <v>#N/A</v>
      </c>
      <c r="K14" s="15" t="e">
        <f>H14+INDEX('after session 2'!K$6:K$17,$T14)</f>
        <v>#N/A</v>
      </c>
      <c r="L14" s="22" t="str">
        <f t="array" ref="L14">IF(ISTEXT(B14),SUM(IF(ISTEXT($B$6:$B$17),IF($K$6:$K$17&gt;K14,1,IF($K$6:$K$17=K14,IF($J$6:$J$17&gt;J14,1,IF($J$6:$J$17=J14,0.5,0)),0)),0))+0.5,"")</f>
        <v/>
      </c>
      <c r="M14" s="17"/>
      <c r="N14" s="22" t="str">
        <f t="shared" si="4"/>
        <v>err</v>
      </c>
      <c r="O14" s="22" t="str">
        <f t="shared" si="4"/>
        <v>err</v>
      </c>
      <c r="P14" s="2" t="str">
        <f t="shared" si="2"/>
        <v/>
      </c>
      <c r="Q14" s="2" t="e">
        <f>H14+INDEX('after session 2'!Q$6:Q$17,$T14)+IF(ISTEXT(B14),IF(D14="",$Q$3,0),0)</f>
        <v>#N/A</v>
      </c>
      <c r="R14" s="57" t="str">
        <f t="array" ref="R14">IF(ISTEXT($B14),SUM(IF(ISTEXT($B$6:$B$17),IF($Q$6:$Q$17&gt;$Q14,1,IF($Q$6:$Q$17=$Q14,IF($J$6:$J$17&gt;$J14,1,IF($J$6:$J$17=$J14,0.5,0)),0)),0))+0.5,"")</f>
        <v/>
      </c>
      <c r="T14" s="1">
        <f>MATCH(ROW()-ROW($A$5),'after session 2'!$U$6:$U$17,0)</f>
        <v>6</v>
      </c>
      <c r="U14" s="1">
        <f t="shared" si="5"/>
        <v>8</v>
      </c>
    </row>
    <row r="15" spans="1:23" x14ac:dyDescent="0.2">
      <c r="A15" s="22" t="e">
        <f>INDEX('after session 2'!$A$6:$A$17,T15)</f>
        <v>#N/A</v>
      </c>
      <c r="B15" s="23" t="e">
        <f>VLOOKUP(A15,'before session 1'!$D$6:$E$17,2,FALSE)</f>
        <v>#N/A</v>
      </c>
      <c r="C15" s="15" t="str">
        <f>INDEX('after session 2'!N$6:N$17,$T15)</f>
        <v/>
      </c>
      <c r="D15" s="15" t="str">
        <f>INDEX('after session 2'!O$6:O$17,$T15)</f>
        <v/>
      </c>
      <c r="E15" s="11"/>
      <c r="F15" s="16" t="e">
        <f t="array" ref="F15">SUM(IF($D$6:$D$17=D15,$E$6:$E$17,0))/SUM(IF($D$6:$D$17=D15,1,0))</f>
        <v>#N/A</v>
      </c>
      <c r="G15" s="16" t="e">
        <f t="shared" si="0"/>
        <v>#N/A</v>
      </c>
      <c r="H15" s="15">
        <f t="array" ref="H15">IF(D15&lt;&gt;"",SUM(IF($D$6:$D$17=D15,IF($E$6:$E$17&lt;E15,2,IF($E$6:$E$17=E15,1,0)),0))-1,0)</f>
        <v>0</v>
      </c>
      <c r="I15" s="16" t="e">
        <f>F15+INDEX('after session 2'!I$6:I$17,$T15)</f>
        <v>#N/A</v>
      </c>
      <c r="J15" s="16" t="e">
        <f>G15+INDEX('after session 2'!J$6:J$17,$T15)</f>
        <v>#N/A</v>
      </c>
      <c r="K15" s="15" t="e">
        <f>H15+INDEX('after session 2'!K$6:K$17,$T15)</f>
        <v>#N/A</v>
      </c>
      <c r="L15" s="22" t="str">
        <f t="array" ref="L15">IF(ISTEXT(B15),SUM(IF(ISTEXT($B$6:$B$17),IF($K$6:$K$17&gt;K15,1,IF($K$6:$K$17=K15,IF($J$6:$J$17&gt;J15,1,IF($J$6:$J$17=J15,0.5,0)),0)),0))+0.5,"")</f>
        <v/>
      </c>
      <c r="M15" s="17"/>
      <c r="N15" s="22" t="str">
        <f t="shared" si="4"/>
        <v>err</v>
      </c>
      <c r="O15" s="22" t="str">
        <f t="shared" si="4"/>
        <v>err</v>
      </c>
      <c r="P15" s="2" t="str">
        <f t="shared" si="2"/>
        <v/>
      </c>
      <c r="Q15" s="2" t="e">
        <f>H15+INDEX('after session 2'!Q$6:Q$17,$T15)+IF(ISTEXT(B15),IF(D15="",$Q$3,0),0)</f>
        <v>#N/A</v>
      </c>
      <c r="R15" s="57" t="str">
        <f t="array" ref="R15">IF(ISTEXT($B15),SUM(IF(ISTEXT($B$6:$B$17),IF($Q$6:$Q$17&gt;$Q15,1,IF($Q$6:$Q$17=$Q15,IF($J$6:$J$17&gt;$J15,1,IF($J$6:$J$17=$J15,0.5,0)),0)),0))+0.5,"")</f>
        <v/>
      </c>
      <c r="T15" s="1">
        <f>MATCH(ROW()-ROW($A$5),'after session 2'!$U$6:$U$17,0)</f>
        <v>2</v>
      </c>
      <c r="U15" s="1">
        <f t="shared" si="5"/>
        <v>11</v>
      </c>
    </row>
    <row r="16" spans="1:23" x14ac:dyDescent="0.2">
      <c r="A16" s="22" t="e">
        <f>INDEX('after session 2'!$A$6:$A$17,T16)</f>
        <v>#N/A</v>
      </c>
      <c r="B16" s="23" t="e">
        <f>VLOOKUP(A16,'before session 1'!$D$6:$E$17,2,FALSE)</f>
        <v>#N/A</v>
      </c>
      <c r="C16" s="15" t="str">
        <f>INDEX('after session 2'!N$6:N$17,$T16)</f>
        <v/>
      </c>
      <c r="D16" s="15" t="str">
        <f>INDEX('after session 2'!O$6:O$17,$T16)</f>
        <v/>
      </c>
      <c r="E16" s="11"/>
      <c r="F16" s="16" t="e">
        <f t="array" ref="F16">SUM(IF($D$6:$D$17=D16,$E$6:$E$17,0))/SUM(IF($D$6:$D$17=D16,1,0))</f>
        <v>#N/A</v>
      </c>
      <c r="G16" s="16" t="e">
        <f t="shared" si="0"/>
        <v>#N/A</v>
      </c>
      <c r="H16" s="15">
        <f t="array" ref="H16">IF(D16&lt;&gt;"",SUM(IF($D$6:$D$17=D16,IF($E$6:$E$17&lt;E16,2,IF($E$6:$E$17=E16,1,0)),0))-1,0)</f>
        <v>0</v>
      </c>
      <c r="I16" s="16" t="e">
        <f>F16+INDEX('after session 2'!I$6:I$17,$T16)</f>
        <v>#N/A</v>
      </c>
      <c r="J16" s="16" t="e">
        <f>G16+INDEX('after session 2'!J$6:J$17,$T16)</f>
        <v>#N/A</v>
      </c>
      <c r="K16" s="15" t="e">
        <f>H16+INDEX('after session 2'!K$6:K$17,$T16)</f>
        <v>#N/A</v>
      </c>
      <c r="L16" s="22" t="str">
        <f t="array" ref="L16">IF(ISTEXT(B16),SUM(IF(ISTEXT($B$6:$B$17),IF($K$6:$K$17&gt;K16,1,IF($K$6:$K$17=K16,IF($J$6:$J$17&gt;J16,1,IF($J$6:$J$17=J16,0.5,0)),0)),0))+0.5,"")</f>
        <v/>
      </c>
      <c r="M16" s="17"/>
      <c r="N16" s="22" t="str">
        <f t="shared" si="4"/>
        <v>err</v>
      </c>
      <c r="O16" s="22" t="str">
        <f t="shared" si="4"/>
        <v>err</v>
      </c>
      <c r="P16" s="2" t="str">
        <f t="shared" si="2"/>
        <v/>
      </c>
      <c r="Q16" s="2" t="e">
        <f>H16+INDEX('after session 2'!Q$6:Q$17,$T16)+IF(ISTEXT(B16),IF(D16="",$Q$3,0),0)</f>
        <v>#N/A</v>
      </c>
      <c r="R16" s="57" t="str">
        <f t="array" ref="R16">IF(ISTEXT($B16),SUM(IF(ISTEXT($B$6:$B$17),IF($Q$6:$Q$17&gt;$Q16,1,IF($Q$6:$Q$17=$Q16,IF($J$6:$J$17&gt;$J16,1,IF($J$6:$J$17=$J16,0.5,0)),0)),0))+0.5,"")</f>
        <v/>
      </c>
      <c r="T16" s="1">
        <f>MATCH(ROW()-ROW($A$5),'after session 2'!$U$6:$U$17,0)</f>
        <v>4</v>
      </c>
      <c r="U16" s="1">
        <f t="shared" si="5"/>
        <v>12</v>
      </c>
    </row>
    <row r="17" spans="1:21" x14ac:dyDescent="0.2">
      <c r="A17" s="22" t="e">
        <f>INDEX('after session 2'!$A$6:$A$17,T17)</f>
        <v>#N/A</v>
      </c>
      <c r="B17" s="23" t="e">
        <f>VLOOKUP(A17,'before session 1'!$D$6:$E$17,2,FALSE)</f>
        <v>#N/A</v>
      </c>
      <c r="C17" s="15" t="str">
        <f>INDEX('after session 2'!N$6:N$17,$T17)</f>
        <v/>
      </c>
      <c r="D17" s="15" t="str">
        <f>INDEX('after session 2'!O$6:O$17,$T17)</f>
        <v/>
      </c>
      <c r="E17" s="11"/>
      <c r="F17" s="16" t="e">
        <f t="array" ref="F17">SUM(IF($D$6:$D$17=D17,$E$6:$E$17,0))/SUM(IF($D$6:$D$17=D17,1,0))</f>
        <v>#N/A</v>
      </c>
      <c r="G17" s="16" t="e">
        <f t="shared" si="0"/>
        <v>#N/A</v>
      </c>
      <c r="H17" s="15">
        <f t="array" ref="H17">IF(D17&lt;&gt;"",SUM(IF($D$6:$D$17=D17,IF($E$6:$E$17&lt;E17,2,IF($E$6:$E$17=E17,1,0)),0))-1,0)</f>
        <v>0</v>
      </c>
      <c r="I17" s="16" t="e">
        <f>F17+INDEX('after session 2'!I$6:I$17,$T17)</f>
        <v>#N/A</v>
      </c>
      <c r="J17" s="16" t="e">
        <f>G17+INDEX('after session 2'!J$6:J$17,$T17)</f>
        <v>#N/A</v>
      </c>
      <c r="K17" s="15" t="e">
        <f>H17+INDEX('after session 2'!K$6:K$17,$T17)</f>
        <v>#N/A</v>
      </c>
      <c r="L17" s="22" t="str">
        <f t="array" ref="L17">IF(ISTEXT(B17),SUM(IF(ISTEXT($B$6:$B$17),IF($K$6:$K$17&gt;K17,1,IF($K$6:$K$17=K17,IF($J$6:$J$17&gt;J17,1,IF($J$6:$J$17=J17,0.5,0)),0)),0))+0.5,"")</f>
        <v/>
      </c>
      <c r="M17" s="17"/>
      <c r="N17" s="22" t="str">
        <f t="shared" si="4"/>
        <v>err</v>
      </c>
      <c r="O17" s="22" t="str">
        <f t="shared" si="4"/>
        <v>err</v>
      </c>
      <c r="P17" s="2" t="str">
        <f t="shared" si="2"/>
        <v/>
      </c>
      <c r="Q17" s="2" t="e">
        <f>H17+INDEX('after session 2'!Q$6:Q$17,$T17)+IF(ISTEXT(B17),IF(D17="",$Q$3,0),0)</f>
        <v>#N/A</v>
      </c>
      <c r="R17" s="57" t="str">
        <f t="array" ref="R17">IF(ISTEXT($B17),SUM(IF(ISTEXT($B$6:$B$17),IF($Q$6:$Q$17&gt;$Q17,1,IF($Q$6:$Q$17=$Q17,IF($J$6:$J$17&gt;$J17,1,IF($J$6:$J$17=$J17,0.5,0)),0)),0))+0.5,"")</f>
        <v/>
      </c>
      <c r="T17" s="1">
        <f>MATCH(ROW()-ROW($A$5),'after session 2'!$U$6:$U$17,0)</f>
        <v>5</v>
      </c>
      <c r="U17" s="1">
        <f t="shared" si="5"/>
        <v>9</v>
      </c>
    </row>
  </sheetData>
  <sheetProtection sheet="1" objects="1" scenarios="1"/>
  <phoneticPr fontId="3" type="noConversion"/>
  <pageMargins left="0.75" right="0.75" top="1" bottom="1" header="0.5" footer="0.5"/>
  <pageSetup paperSize="9" scale="94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7"/>
  <sheetViews>
    <sheetView workbookViewId="0">
      <selection activeCell="M6" sqref="M6:M16"/>
    </sheetView>
  </sheetViews>
  <sheetFormatPr defaultRowHeight="12.75" x14ac:dyDescent="0.2"/>
  <cols>
    <col min="1" max="1" width="8.5703125" style="1" customWidth="1"/>
    <col min="2" max="2" width="18.5703125" style="2" customWidth="1"/>
    <col min="3" max="3" width="6.28515625" style="1" customWidth="1"/>
    <col min="4" max="4" width="6" style="1" customWidth="1"/>
    <col min="5" max="5" width="7.28515625" style="2" customWidth="1"/>
    <col min="6" max="7" width="9.140625" style="2"/>
    <col min="8" max="8" width="5.42578125" style="2" customWidth="1"/>
    <col min="9" max="10" width="9.140625" style="2"/>
    <col min="11" max="11" width="4.7109375" style="2" customWidth="1"/>
    <col min="12" max="12" width="8" style="2" customWidth="1"/>
    <col min="13" max="13" width="8.85546875" style="2" customWidth="1"/>
    <col min="14" max="15" width="6" style="2" customWidth="1"/>
    <col min="16" max="18" width="9.140625" style="2"/>
    <col min="19" max="20" width="9.140625" style="1"/>
    <col min="21" max="16384" width="9.140625" style="2"/>
  </cols>
  <sheetData>
    <row r="1" spans="1:23" x14ac:dyDescent="0.2">
      <c r="A1" s="43" t="s">
        <v>128</v>
      </c>
      <c r="E1" s="2" t="s">
        <v>108</v>
      </c>
      <c r="F1" s="67"/>
      <c r="M1" s="24"/>
      <c r="N1" s="33" t="s">
        <v>129</v>
      </c>
      <c r="O1" s="25"/>
    </row>
    <row r="2" spans="1:23" x14ac:dyDescent="0.2">
      <c r="M2" s="18" t="s">
        <v>50</v>
      </c>
      <c r="N2" s="20"/>
      <c r="O2" s="5">
        <f>SUM(M6:M17)</f>
        <v>0</v>
      </c>
      <c r="Q2" s="1" t="s">
        <v>94</v>
      </c>
      <c r="S2" s="1" t="s">
        <v>45</v>
      </c>
      <c r="T2" s="1" t="s">
        <v>51</v>
      </c>
      <c r="U2" s="1" t="s">
        <v>51</v>
      </c>
    </row>
    <row r="3" spans="1:23" x14ac:dyDescent="0.2">
      <c r="A3" s="40"/>
      <c r="B3" s="19"/>
      <c r="C3" s="3"/>
      <c r="D3" s="4"/>
      <c r="E3" s="34" t="s">
        <v>82</v>
      </c>
      <c r="F3" s="20"/>
      <c r="G3" s="20"/>
      <c r="H3" s="5"/>
      <c r="I3" s="18"/>
      <c r="J3" s="38" t="s">
        <v>78</v>
      </c>
      <c r="K3" s="5"/>
      <c r="L3" s="36"/>
      <c r="M3" s="26" t="s">
        <v>53</v>
      </c>
      <c r="N3" s="27"/>
      <c r="O3" s="5">
        <v>3</v>
      </c>
      <c r="P3" s="2" t="str">
        <f>IF(O3&lt;&gt;4,IF(O3&lt;&gt;3,"error",""),"")</f>
        <v/>
      </c>
      <c r="Q3" s="1" t="e">
        <f>'after session 3'!O4-1</f>
        <v>#N/A</v>
      </c>
      <c r="R3" s="1" t="s">
        <v>63</v>
      </c>
      <c r="S3" s="1" t="s">
        <v>54</v>
      </c>
      <c r="T3" s="1" t="s">
        <v>55</v>
      </c>
      <c r="U3" s="1" t="s">
        <v>55</v>
      </c>
    </row>
    <row r="4" spans="1:23" x14ac:dyDescent="0.2">
      <c r="A4" s="39" t="s">
        <v>68</v>
      </c>
      <c r="B4" s="41" t="s">
        <v>56</v>
      </c>
      <c r="C4" s="13"/>
      <c r="D4" s="14"/>
      <c r="E4" s="27"/>
      <c r="F4" s="35"/>
      <c r="G4" s="27"/>
      <c r="H4" s="12"/>
      <c r="I4" s="13"/>
      <c r="J4" s="27"/>
      <c r="K4" s="37"/>
      <c r="L4" s="39" t="s">
        <v>69</v>
      </c>
      <c r="M4" s="28" t="s">
        <v>58</v>
      </c>
      <c r="N4" s="29"/>
      <c r="O4" s="30" t="e">
        <f>IF(ISNA(MATCH("error",P1:P17,0)),IF(O3&gt;1,IF(O2&gt;0,IF(MOD(O2,O3)&gt;0,NA(),O2/O3),NA()),NA()),NA())</f>
        <v>#N/A</v>
      </c>
      <c r="Q4" s="1" t="s">
        <v>95</v>
      </c>
      <c r="R4" s="1" t="s">
        <v>96</v>
      </c>
      <c r="S4" s="1" t="s">
        <v>25</v>
      </c>
      <c r="T4" s="1" t="s">
        <v>70</v>
      </c>
      <c r="U4" s="1" t="s">
        <v>54</v>
      </c>
    </row>
    <row r="5" spans="1:23" x14ac:dyDescent="0.2">
      <c r="A5" s="21"/>
      <c r="B5" s="42"/>
      <c r="C5" s="8" t="s">
        <v>61</v>
      </c>
      <c r="D5" s="9" t="s">
        <v>62</v>
      </c>
      <c r="E5" s="31" t="s">
        <v>71</v>
      </c>
      <c r="F5" s="6" t="s">
        <v>72</v>
      </c>
      <c r="G5" s="6" t="s">
        <v>73</v>
      </c>
      <c r="H5" s="7" t="s">
        <v>74</v>
      </c>
      <c r="I5" s="8" t="s">
        <v>72</v>
      </c>
      <c r="J5" s="9" t="s">
        <v>73</v>
      </c>
      <c r="K5" s="10" t="s">
        <v>74</v>
      </c>
      <c r="L5" s="32"/>
      <c r="M5" s="8" t="s">
        <v>60</v>
      </c>
      <c r="N5" s="31" t="s">
        <v>61</v>
      </c>
      <c r="O5" s="32" t="s">
        <v>62</v>
      </c>
      <c r="Q5" s="1" t="s">
        <v>63</v>
      </c>
      <c r="S5" s="1" t="s">
        <v>63</v>
      </c>
      <c r="T5" s="1" t="s">
        <v>64</v>
      </c>
      <c r="U5" s="1" t="s">
        <v>64</v>
      </c>
    </row>
    <row r="6" spans="1:23" x14ac:dyDescent="0.2">
      <c r="A6" s="22" t="e">
        <f>INDEX('after session 3'!$A$6:$A$17,T6)</f>
        <v>#N/A</v>
      </c>
      <c r="B6" s="23" t="e">
        <f>VLOOKUP(A6,'before session 1'!$D$6:$E$17,2,FALSE)</f>
        <v>#N/A</v>
      </c>
      <c r="C6" s="15" t="e">
        <f>INDEX('after session 3'!N$6:N$17,$T6)</f>
        <v>#N/A</v>
      </c>
      <c r="D6" s="15" t="e">
        <f>INDEX('after session 3'!O$6:O$17,$T6)</f>
        <v>#N/A</v>
      </c>
      <c r="E6" s="11"/>
      <c r="F6" s="16" t="e">
        <f t="array" ref="F6">SUM(IF($D$6:$D$17=D6,$E$6:$E$17,0))/SUM(IF($D$6:$D$17=D6,1,0))</f>
        <v>#N/A</v>
      </c>
      <c r="G6" s="16" t="e">
        <f t="shared" ref="G6:G17" si="0">E6-F6</f>
        <v>#N/A</v>
      </c>
      <c r="H6" s="15" t="e">
        <f t="array" ref="H6">IF(D6&lt;&gt;"",SUM(IF($D$6:$D$17=D6,IF($E$6:$E$17&lt;E6,2,IF($E$6:$E$17=E6,1,0)),0))-1,0)</f>
        <v>#N/A</v>
      </c>
      <c r="I6" s="16" t="e">
        <f>F6+INDEX('after session 3'!I$6:I$17,$T6)</f>
        <v>#N/A</v>
      </c>
      <c r="J6" s="16" t="e">
        <f>G6+INDEX('after session 3'!J$6:J$17,$T6)</f>
        <v>#N/A</v>
      </c>
      <c r="K6" s="15" t="e">
        <f>H6+INDEX('after session 3'!K$6:K$17,$T6)</f>
        <v>#N/A</v>
      </c>
      <c r="L6" s="22" t="str">
        <f t="array" ref="L6">IF(ISTEXT(B6),SUM(IF(ISTEXT($B$6:$B$17),IF($K$6:$K$17&gt;K6,1,IF($K$6:$K$17=K6,IF($J$6:$J$17&gt;J6,1,IF($J$6:$J$17=J6,0.5,0)),0)),0))+0.5,"")</f>
        <v/>
      </c>
      <c r="M6" s="17"/>
      <c r="N6" s="22" t="str">
        <f>IF($M6&gt;0,V6,"")</f>
        <v/>
      </c>
      <c r="O6" s="22" t="str">
        <f>IF($M6&gt;0,W6,"")</f>
        <v/>
      </c>
      <c r="P6" s="2" t="str">
        <f>IF(M6&lt;&gt;0,IF(OR(ISNA(B6),M6&lt;&gt;1),"error",""),"")</f>
        <v/>
      </c>
      <c r="Q6" s="2" t="e">
        <f>H6+INDEX('after session 3'!Q$6:Q$17,$T6)+IF(ISTEXT(B6),IF(D6="",$Q$3,0),0)</f>
        <v>#N/A</v>
      </c>
      <c r="R6" s="57" t="str">
        <f t="array" ref="R6">IF(ISTEXT($B6),SUM(IF(ISTEXT($B$6:$B$17),IF($Q$6:$Q$17&gt;$Q6,1,IF($Q$6:$Q$17=$Q6,IF($J$6:$J$17&gt;$J6,1,IF($J$6:$J$17=$J6,0.5,0)),0)),0))+0.5,"")</f>
        <v/>
      </c>
      <c r="S6" s="1">
        <v>1</v>
      </c>
      <c r="T6" s="1" t="e">
        <f>MATCH(ROW()-ROW($A$5),'after session 3'!$U$6:$U$17,0)</f>
        <v>#N/A</v>
      </c>
      <c r="U6" s="1">
        <f>S6+IF(M6&gt;0,0,6)</f>
        <v>7</v>
      </c>
      <c r="V6" s="2">
        <v>1</v>
      </c>
      <c r="W6" s="2">
        <v>1</v>
      </c>
    </row>
    <row r="7" spans="1:23" x14ac:dyDescent="0.2">
      <c r="A7" s="22" t="e">
        <f>INDEX('after session 3'!$A$6:$A$17,T7)</f>
        <v>#N/A</v>
      </c>
      <c r="B7" s="23" t="e">
        <f>VLOOKUP(A7,'before session 1'!$D$6:$E$17,2,FALSE)</f>
        <v>#N/A</v>
      </c>
      <c r="C7" s="15" t="e">
        <f>INDEX('after session 3'!N$6:N$17,$T7)</f>
        <v>#N/A</v>
      </c>
      <c r="D7" s="15" t="e">
        <f>INDEX('after session 3'!O$6:O$17,$T7)</f>
        <v>#N/A</v>
      </c>
      <c r="E7" s="11"/>
      <c r="F7" s="16" t="e">
        <f t="array" ref="F7">SUM(IF($D$6:$D$17=D7,$E$6:$E$17,0))/SUM(IF($D$6:$D$17=D7,1,0))</f>
        <v>#N/A</v>
      </c>
      <c r="G7" s="16" t="e">
        <f t="shared" si="0"/>
        <v>#N/A</v>
      </c>
      <c r="H7" s="15" t="e">
        <f t="array" ref="H7">IF(D7&lt;&gt;"",SUM(IF($D$6:$D$17=D7,IF($E$6:$E$17&lt;E7,2,IF($E$6:$E$17=E7,1,0)),0))-1,0)</f>
        <v>#N/A</v>
      </c>
      <c r="I7" s="16" t="e">
        <f>F7+INDEX('after session 3'!I$6:I$17,$T7)</f>
        <v>#N/A</v>
      </c>
      <c r="J7" s="16" t="e">
        <f>G7+INDEX('after session 3'!J$6:J$17,$T7)</f>
        <v>#N/A</v>
      </c>
      <c r="K7" s="15" t="e">
        <f>H7+INDEX('after session 3'!K$6:K$17,$T7)</f>
        <v>#N/A</v>
      </c>
      <c r="L7" s="22" t="str">
        <f t="array" ref="L7">IF(ISTEXT(B7),SUM(IF(ISTEXT($B$6:$B$17),IF($K$6:$K$17&gt;K7,1,IF($K$6:$K$17=K7,IF($J$6:$J$17&gt;J7,1,IF($J$6:$J$17=J7,0.5,0)),0)),0))+0.5,"")</f>
        <v/>
      </c>
      <c r="M7" s="17"/>
      <c r="N7" s="22" t="str">
        <f t="shared" ref="N7:O11" si="1">IF($M7&gt;0,V7,"")</f>
        <v/>
      </c>
      <c r="O7" s="22" t="str">
        <f t="shared" si="1"/>
        <v/>
      </c>
      <c r="P7" s="2" t="str">
        <f t="shared" ref="P7:P17" si="2">IF(M7&lt;&gt;0,IF(OR(ISNA(B7),M7&lt;&gt;1),"error",""),"")</f>
        <v/>
      </c>
      <c r="Q7" s="2" t="e">
        <f>H7+INDEX('after session 3'!Q$6:Q$17,$T7)+IF(ISTEXT(B7),IF(D7="",$Q$3,0),0)</f>
        <v>#N/A</v>
      </c>
      <c r="R7" s="57" t="str">
        <f t="array" ref="R7">IF(ISTEXT($B7),SUM(IF(ISTEXT($B$6:$B$17),IF($Q$6:$Q$17&gt;$Q7,1,IF($Q$6:$Q$17=$Q7,IF($J$6:$J$17&gt;$J7,1,IF($J$6:$J$17=$J7,0.5,0)),0)),0))+0.5,"")</f>
        <v/>
      </c>
      <c r="S7" s="1">
        <v>4</v>
      </c>
      <c r="T7" s="1" t="e">
        <f>MATCH(ROW()-ROW($A$5),'after session 3'!$U$6:$U$17,0)</f>
        <v>#N/A</v>
      </c>
      <c r="U7" s="1">
        <f t="shared" ref="U7:U11" si="3">S7+IF(M7&gt;0,0,6)</f>
        <v>10</v>
      </c>
      <c r="V7" s="2">
        <v>2</v>
      </c>
      <c r="W7" s="2">
        <v>1</v>
      </c>
    </row>
    <row r="8" spans="1:23" x14ac:dyDescent="0.2">
      <c r="A8" s="22" t="e">
        <f>INDEX('after session 3'!$A$6:$A$17,T8)</f>
        <v>#N/A</v>
      </c>
      <c r="B8" s="23" t="e">
        <f>VLOOKUP(A8,'before session 1'!$D$6:$E$17,2,FALSE)</f>
        <v>#N/A</v>
      </c>
      <c r="C8" s="15" t="e">
        <f>INDEX('after session 3'!N$6:N$17,$T8)</f>
        <v>#N/A</v>
      </c>
      <c r="D8" s="15" t="e">
        <f>INDEX('after session 3'!O$6:O$17,$T8)</f>
        <v>#N/A</v>
      </c>
      <c r="E8" s="11"/>
      <c r="F8" s="16" t="e">
        <f t="array" ref="F8">SUM(IF($D$6:$D$17=D8,$E$6:$E$17,0))/SUM(IF($D$6:$D$17=D8,1,0))</f>
        <v>#N/A</v>
      </c>
      <c r="G8" s="16" t="e">
        <f t="shared" si="0"/>
        <v>#N/A</v>
      </c>
      <c r="H8" s="15" t="e">
        <f t="array" ref="H8">IF(D8&lt;&gt;"",SUM(IF($D$6:$D$17=D8,IF($E$6:$E$17&lt;E8,2,IF($E$6:$E$17=E8,1,0)),0))-1,0)</f>
        <v>#N/A</v>
      </c>
      <c r="I8" s="16" t="e">
        <f>F8+INDEX('after session 3'!I$6:I$17,$T8)</f>
        <v>#N/A</v>
      </c>
      <c r="J8" s="16" t="e">
        <f>G8+INDEX('after session 3'!J$6:J$17,$T8)</f>
        <v>#N/A</v>
      </c>
      <c r="K8" s="15" t="e">
        <f>H8+INDEX('after session 3'!K$6:K$17,$T8)</f>
        <v>#N/A</v>
      </c>
      <c r="L8" s="22" t="str">
        <f t="array" ref="L8">IF(ISTEXT(B8),SUM(IF(ISTEXT($B$6:$B$17),IF($K$6:$K$17&gt;K8,1,IF($K$6:$K$17=K8,IF($J$6:$J$17&gt;J8,1,IF($J$6:$J$17=J8,0.5,0)),0)),0))+0.5,"")</f>
        <v/>
      </c>
      <c r="M8" s="17"/>
      <c r="N8" s="22" t="str">
        <f t="shared" si="1"/>
        <v/>
      </c>
      <c r="O8" s="22" t="str">
        <f t="shared" si="1"/>
        <v/>
      </c>
      <c r="P8" s="2" t="str">
        <f t="shared" si="2"/>
        <v/>
      </c>
      <c r="Q8" s="2" t="e">
        <f>H8+INDEX('after session 3'!Q$6:Q$17,$T8)+IF(ISTEXT(B8),IF(D8="",$Q$3,0),0)</f>
        <v>#N/A</v>
      </c>
      <c r="R8" s="57" t="str">
        <f t="array" ref="R8">IF(ISTEXT($B8),SUM(IF(ISTEXT($B$6:$B$17),IF($Q$6:$Q$17&gt;$Q8,1,IF($Q$6:$Q$17=$Q8,IF($J$6:$J$17&gt;$J8,1,IF($J$6:$J$17=$J8,0.5,0)),0)),0))+0.5,"")</f>
        <v/>
      </c>
      <c r="S8" s="1">
        <v>2</v>
      </c>
      <c r="T8" s="1" t="e">
        <f>MATCH(ROW()-ROW($A$5),'after session 3'!$U$6:$U$17,0)</f>
        <v>#N/A</v>
      </c>
      <c r="U8" s="1">
        <f t="shared" si="3"/>
        <v>8</v>
      </c>
      <c r="V8" s="2">
        <v>1</v>
      </c>
      <c r="W8" s="2">
        <v>2</v>
      </c>
    </row>
    <row r="9" spans="1:23" x14ac:dyDescent="0.2">
      <c r="A9" s="22" t="e">
        <f>INDEX('after session 3'!$A$6:$A$17,T9)</f>
        <v>#N/A</v>
      </c>
      <c r="B9" s="23" t="e">
        <f>VLOOKUP(A9,'before session 1'!$D$6:$E$17,2,FALSE)</f>
        <v>#N/A</v>
      </c>
      <c r="C9" s="15" t="e">
        <f>INDEX('after session 3'!N$6:N$17,$T9)</f>
        <v>#N/A</v>
      </c>
      <c r="D9" s="15" t="e">
        <f>INDEX('after session 3'!O$6:O$17,$T9)</f>
        <v>#N/A</v>
      </c>
      <c r="E9" s="11"/>
      <c r="F9" s="16" t="e">
        <f t="array" ref="F9">SUM(IF($D$6:$D$17=D9,$E$6:$E$17,0))/SUM(IF($D$6:$D$17=D9,1,0))</f>
        <v>#N/A</v>
      </c>
      <c r="G9" s="16" t="e">
        <f t="shared" si="0"/>
        <v>#N/A</v>
      </c>
      <c r="H9" s="15" t="e">
        <f t="array" ref="H9">IF(D9&lt;&gt;"",SUM(IF($D$6:$D$17=D9,IF($E$6:$E$17&lt;E9,2,IF($E$6:$E$17=E9,1,0)),0))-1,0)</f>
        <v>#N/A</v>
      </c>
      <c r="I9" s="16" t="e">
        <f>F9+INDEX('after session 3'!I$6:I$17,$T9)</f>
        <v>#N/A</v>
      </c>
      <c r="J9" s="16" t="e">
        <f>G9+INDEX('after session 3'!J$6:J$17,$T9)</f>
        <v>#N/A</v>
      </c>
      <c r="K9" s="15" t="e">
        <f>H9+INDEX('after session 3'!K$6:K$17,$T9)</f>
        <v>#N/A</v>
      </c>
      <c r="L9" s="22" t="str">
        <f t="array" ref="L9">IF(ISTEXT(B9),SUM(IF(ISTEXT($B$6:$B$17),IF($K$6:$K$17&gt;K9,1,IF($K$6:$K$17=K9,IF($J$6:$J$17&gt;J9,1,IF($J$6:$J$17=J9,0.5,0)),0)),0))+0.5,"")</f>
        <v/>
      </c>
      <c r="M9" s="17"/>
      <c r="N9" s="22" t="str">
        <f t="shared" si="1"/>
        <v/>
      </c>
      <c r="O9" s="22" t="str">
        <f t="shared" si="1"/>
        <v/>
      </c>
      <c r="P9" s="2" t="str">
        <f t="shared" si="2"/>
        <v/>
      </c>
      <c r="Q9" s="2" t="e">
        <f>H9+INDEX('after session 3'!Q$6:Q$17,$T9)+IF(ISTEXT(B9),IF(D9="",$Q$3,0),0)</f>
        <v>#N/A</v>
      </c>
      <c r="R9" s="57" t="str">
        <f t="array" ref="R9">IF(ISTEXT($B9),SUM(IF(ISTEXT($B$6:$B$17),IF($Q$6:$Q$17&gt;$Q9,1,IF($Q$6:$Q$17=$Q9,IF($J$6:$J$17&gt;$J9,1,IF($J$6:$J$17=$J9,0.5,0)),0)),0))+0.5,"")</f>
        <v/>
      </c>
      <c r="S9" s="1">
        <v>5</v>
      </c>
      <c r="T9" s="1" t="e">
        <f>MATCH(ROW()-ROW($A$5),'after session 3'!$U$6:$U$17,0)</f>
        <v>#N/A</v>
      </c>
      <c r="U9" s="1">
        <f t="shared" si="3"/>
        <v>11</v>
      </c>
      <c r="V9" s="2">
        <v>2</v>
      </c>
      <c r="W9" s="2">
        <v>2</v>
      </c>
    </row>
    <row r="10" spans="1:23" x14ac:dyDescent="0.2">
      <c r="A10" s="22" t="e">
        <f>INDEX('after session 3'!$A$6:$A$17,T10)</f>
        <v>#N/A</v>
      </c>
      <c r="B10" s="23" t="e">
        <f>VLOOKUP(A10,'before session 1'!$D$6:$E$17,2,FALSE)</f>
        <v>#N/A</v>
      </c>
      <c r="C10" s="15" t="e">
        <f>INDEX('after session 3'!N$6:N$17,$T10)</f>
        <v>#N/A</v>
      </c>
      <c r="D10" s="15" t="e">
        <f>INDEX('after session 3'!O$6:O$17,$T10)</f>
        <v>#N/A</v>
      </c>
      <c r="E10" s="11"/>
      <c r="F10" s="16" t="e">
        <f t="array" ref="F10">SUM(IF($D$6:$D$17=D10,$E$6:$E$17,0))/SUM(IF($D$6:$D$17=D10,1,0))</f>
        <v>#N/A</v>
      </c>
      <c r="G10" s="16" t="e">
        <f t="shared" si="0"/>
        <v>#N/A</v>
      </c>
      <c r="H10" s="15" t="e">
        <f t="array" ref="H10">IF(D10&lt;&gt;"",SUM(IF($D$6:$D$17=D10,IF($E$6:$E$17&lt;E10,2,IF($E$6:$E$17=E10,1,0)),0))-1,0)</f>
        <v>#N/A</v>
      </c>
      <c r="I10" s="16" t="e">
        <f>F10+INDEX('after session 3'!I$6:I$17,$T10)</f>
        <v>#N/A</v>
      </c>
      <c r="J10" s="16" t="e">
        <f>G10+INDEX('after session 3'!J$6:J$17,$T10)</f>
        <v>#N/A</v>
      </c>
      <c r="K10" s="15" t="e">
        <f>H10+INDEX('after session 3'!K$6:K$17,$T10)</f>
        <v>#N/A</v>
      </c>
      <c r="L10" s="22" t="str">
        <f t="array" ref="L10">IF(ISTEXT(B10),SUM(IF(ISTEXT($B$6:$B$17),IF($K$6:$K$17&gt;K10,1,IF($K$6:$K$17=K10,IF($J$6:$J$17&gt;J10,1,IF($J$6:$J$17=J10,0.5,0)),0)),0))+0.5,"")</f>
        <v/>
      </c>
      <c r="M10" s="17"/>
      <c r="N10" s="22" t="str">
        <f t="shared" si="1"/>
        <v/>
      </c>
      <c r="O10" s="22" t="str">
        <f t="shared" si="1"/>
        <v/>
      </c>
      <c r="P10" s="2" t="str">
        <f t="shared" si="2"/>
        <v/>
      </c>
      <c r="Q10" s="2" t="e">
        <f>H10+INDEX('after session 3'!Q$6:Q$17,$T10)+IF(ISTEXT(B10),IF(D10="",$Q$3,0),0)</f>
        <v>#N/A</v>
      </c>
      <c r="R10" s="57" t="str">
        <f t="array" ref="R10">IF(ISTEXT($B10),SUM(IF(ISTEXT($B$6:$B$17),IF($Q$6:$Q$17&gt;$Q10,1,IF($Q$6:$Q$17=$Q10,IF($J$6:$J$17&gt;$J10,1,IF($J$6:$J$17=$J10,0.5,0)),0)),0))+0.5,"")</f>
        <v/>
      </c>
      <c r="S10" s="1">
        <v>6</v>
      </c>
      <c r="T10" s="1" t="e">
        <f>MATCH(ROW()-ROW($A$5),'after session 3'!$U$6:$U$17,0)</f>
        <v>#N/A</v>
      </c>
      <c r="U10" s="1">
        <f t="shared" si="3"/>
        <v>12</v>
      </c>
      <c r="V10" s="2">
        <v>2</v>
      </c>
      <c r="W10" s="2">
        <v>3</v>
      </c>
    </row>
    <row r="11" spans="1:23" x14ac:dyDescent="0.2">
      <c r="A11" s="22" t="e">
        <f>INDEX('after session 3'!$A$6:$A$17,T11)</f>
        <v>#N/A</v>
      </c>
      <c r="B11" s="23" t="e">
        <f>VLOOKUP(A11,'before session 1'!$D$6:$E$17,2,FALSE)</f>
        <v>#N/A</v>
      </c>
      <c r="C11" s="15" t="e">
        <f>INDEX('after session 3'!N$6:N$17,$T11)</f>
        <v>#N/A</v>
      </c>
      <c r="D11" s="15" t="e">
        <f>INDEX('after session 3'!O$6:O$17,$T11)</f>
        <v>#N/A</v>
      </c>
      <c r="E11" s="11"/>
      <c r="F11" s="16" t="e">
        <f t="array" ref="F11">SUM(IF($D$6:$D$17=D11,$E$6:$E$17,0))/SUM(IF($D$6:$D$17=D11,1,0))</f>
        <v>#N/A</v>
      </c>
      <c r="G11" s="16" t="e">
        <f t="shared" si="0"/>
        <v>#N/A</v>
      </c>
      <c r="H11" s="15" t="e">
        <f t="array" ref="H11">IF(D11&lt;&gt;"",SUM(IF($D$6:$D$17=D11,IF($E$6:$E$17&lt;E11,2,IF($E$6:$E$17=E11,1,0)),0))-1,0)</f>
        <v>#N/A</v>
      </c>
      <c r="I11" s="16" t="e">
        <f>F11+INDEX('after session 3'!I$6:I$17,$T11)</f>
        <v>#N/A</v>
      </c>
      <c r="J11" s="16" t="e">
        <f>G11+INDEX('after session 3'!J$6:J$17,$T11)</f>
        <v>#N/A</v>
      </c>
      <c r="K11" s="15" t="e">
        <f>H11+INDEX('after session 3'!K$6:K$17,$T11)</f>
        <v>#N/A</v>
      </c>
      <c r="L11" s="22" t="str">
        <f t="array" ref="L11">IF(ISTEXT(B11),SUM(IF(ISTEXT($B$6:$B$17),IF($K$6:$K$17&gt;K11,1,IF($K$6:$K$17=K11,IF($J$6:$J$17&gt;J11,1,IF($J$6:$J$17=J11,0.5,0)),0)),0))+0.5,"")</f>
        <v/>
      </c>
      <c r="M11" s="17"/>
      <c r="N11" s="22" t="str">
        <f t="shared" si="1"/>
        <v/>
      </c>
      <c r="O11" s="22" t="str">
        <f t="shared" si="1"/>
        <v/>
      </c>
      <c r="P11" s="2" t="str">
        <f t="shared" si="2"/>
        <v/>
      </c>
      <c r="Q11" s="2" t="e">
        <f>H11+INDEX('after session 3'!Q$6:Q$17,$T11)+IF(ISTEXT(B11),IF(D11="",$Q$3,0),0)</f>
        <v>#N/A</v>
      </c>
      <c r="R11" s="57" t="str">
        <f t="array" ref="R11">IF(ISTEXT($B11),SUM(IF(ISTEXT($B$6:$B$17),IF($Q$6:$Q$17&gt;$Q11,1,IF($Q$6:$Q$17=$Q11,IF($J$6:$J$17&gt;$J11,1,IF($J$6:$J$17=$J11,0.5,0)),0)),0))+0.5,"")</f>
        <v/>
      </c>
      <c r="S11" s="1">
        <v>3</v>
      </c>
      <c r="T11" s="1" t="e">
        <f>MATCH(ROW()-ROW($A$5),'after session 3'!$U$6:$U$17,0)</f>
        <v>#N/A</v>
      </c>
      <c r="U11" s="1">
        <f t="shared" si="3"/>
        <v>9</v>
      </c>
      <c r="V11" s="2">
        <v>1</v>
      </c>
      <c r="W11" s="2">
        <v>3</v>
      </c>
    </row>
    <row r="12" spans="1:23" x14ac:dyDescent="0.2">
      <c r="A12" s="22" t="e">
        <f>INDEX('after session 3'!$A$6:$A$17,T12)</f>
        <v>#N/A</v>
      </c>
      <c r="B12" s="23" t="e">
        <f>VLOOKUP(A12,'before session 1'!$D$6:$E$17,2,FALSE)</f>
        <v>#N/A</v>
      </c>
      <c r="C12" s="15" t="str">
        <f>INDEX('after session 3'!N$6:N$17,$T12)</f>
        <v/>
      </c>
      <c r="D12" s="15" t="str">
        <f>INDEX('after session 3'!O$6:O$17,$T12)</f>
        <v/>
      </c>
      <c r="E12" s="11"/>
      <c r="F12" s="16" t="e">
        <f t="array" ref="F12">SUM(IF($D$6:$D$17=D12,$E$6:$E$17,0))/SUM(IF($D$6:$D$17=D12,1,0))</f>
        <v>#N/A</v>
      </c>
      <c r="G12" s="16" t="e">
        <f t="shared" si="0"/>
        <v>#N/A</v>
      </c>
      <c r="H12" s="15">
        <f t="array" ref="H12">IF(D12&lt;&gt;"",SUM(IF($D$6:$D$17=D12,IF($E$6:$E$17&lt;E12,2,IF($E$6:$E$17=E12,1,0)),0))-1,0)</f>
        <v>0</v>
      </c>
      <c r="I12" s="16" t="e">
        <f>F12+INDEX('after session 3'!I$6:I$17,$T12)</f>
        <v>#N/A</v>
      </c>
      <c r="J12" s="16" t="e">
        <f>G12+INDEX('after session 3'!J$6:J$17,$T12)</f>
        <v>#N/A</v>
      </c>
      <c r="K12" s="15" t="e">
        <f>H12+INDEX('after session 3'!K$6:K$17,$T12)</f>
        <v>#N/A</v>
      </c>
      <c r="L12" s="22" t="str">
        <f t="array" ref="L12">IF(ISTEXT(B12),SUM(IF(ISTEXT($B$6:$B$17),IF($K$6:$K$17&gt;K12,1,IF($K$6:$K$17=K12,IF($J$6:$J$17&gt;J12,1,IF($J$6:$J$17=J12,0.5,0)),0)),0))+0.5,"")</f>
        <v/>
      </c>
      <c r="M12" s="17"/>
      <c r="N12" s="22" t="str">
        <f t="shared" ref="N12:O17" si="4">IF($M12&gt;0,IF($M6&gt;0,"err",V6),IF($M6&gt;0,"","err"))</f>
        <v>err</v>
      </c>
      <c r="O12" s="22" t="str">
        <f t="shared" si="4"/>
        <v>err</v>
      </c>
      <c r="P12" s="2" t="str">
        <f t="shared" si="2"/>
        <v/>
      </c>
      <c r="Q12" s="2" t="e">
        <f>H12+INDEX('after session 3'!Q$6:Q$17,$T12)+IF(ISTEXT(B12),IF(D12="",$Q$3,0),0)</f>
        <v>#N/A</v>
      </c>
      <c r="R12" s="57" t="str">
        <f t="array" ref="R12">IF(ISTEXT($B12),SUM(IF(ISTEXT($B$6:$B$17),IF($Q$6:$Q$17&gt;$Q12,1,IF($Q$6:$Q$17=$Q12,IF($J$6:$J$17&gt;$J12,1,IF($J$6:$J$17=$J12,0.5,0)),0)),0))+0.5,"")</f>
        <v/>
      </c>
      <c r="T12" s="1">
        <f>MATCH(ROW()-ROW($A$5),'after session 3'!$U$6:$U$17,0)</f>
        <v>1</v>
      </c>
      <c r="U12" s="1">
        <f>S6+IF(M12&gt;0,0,6)</f>
        <v>7</v>
      </c>
    </row>
    <row r="13" spans="1:23" x14ac:dyDescent="0.2">
      <c r="A13" s="22" t="e">
        <f>INDEX('after session 3'!$A$6:$A$17,T13)</f>
        <v>#N/A</v>
      </c>
      <c r="B13" s="23" t="e">
        <f>VLOOKUP(A13,'before session 1'!$D$6:$E$17,2,FALSE)</f>
        <v>#N/A</v>
      </c>
      <c r="C13" s="15" t="str">
        <f>INDEX('after session 3'!N$6:N$17,$T13)</f>
        <v/>
      </c>
      <c r="D13" s="15" t="str">
        <f>INDEX('after session 3'!O$6:O$17,$T13)</f>
        <v/>
      </c>
      <c r="E13" s="11"/>
      <c r="F13" s="16" t="e">
        <f t="array" ref="F13">SUM(IF($D$6:$D$17=D13,$E$6:$E$17,0))/SUM(IF($D$6:$D$17=D13,1,0))</f>
        <v>#N/A</v>
      </c>
      <c r="G13" s="16" t="e">
        <f t="shared" si="0"/>
        <v>#N/A</v>
      </c>
      <c r="H13" s="15">
        <f t="array" ref="H13">IF(D13&lt;&gt;"",SUM(IF($D$6:$D$17=D13,IF($E$6:$E$17&lt;E13,2,IF($E$6:$E$17=E13,1,0)),0))-1,0)</f>
        <v>0</v>
      </c>
      <c r="I13" s="16" t="e">
        <f>F13+INDEX('after session 3'!I$6:I$17,$T13)</f>
        <v>#N/A</v>
      </c>
      <c r="J13" s="16" t="e">
        <f>G13+INDEX('after session 3'!J$6:J$17,$T13)</f>
        <v>#N/A</v>
      </c>
      <c r="K13" s="15" t="e">
        <f>H13+INDEX('after session 3'!K$6:K$17,$T13)</f>
        <v>#N/A</v>
      </c>
      <c r="L13" s="22" t="str">
        <f t="array" ref="L13">IF(ISTEXT(B13),SUM(IF(ISTEXT($B$6:$B$17),IF($K$6:$K$17&gt;K13,1,IF($K$6:$K$17=K13,IF($J$6:$J$17&gt;J13,1,IF($J$6:$J$17=J13,0.5,0)),0)),0))+0.5,"")</f>
        <v/>
      </c>
      <c r="M13" s="17"/>
      <c r="N13" s="22" t="str">
        <f t="shared" si="4"/>
        <v>err</v>
      </c>
      <c r="O13" s="22" t="str">
        <f t="shared" si="4"/>
        <v>err</v>
      </c>
      <c r="P13" s="2" t="str">
        <f t="shared" si="2"/>
        <v/>
      </c>
      <c r="Q13" s="2" t="e">
        <f>H13+INDEX('after session 3'!Q$6:Q$17,$T13)+IF(ISTEXT(B13),IF(D13="",$Q$3,0),0)</f>
        <v>#N/A</v>
      </c>
      <c r="R13" s="57" t="str">
        <f t="array" ref="R13">IF(ISTEXT($B13),SUM(IF(ISTEXT($B$6:$B$17),IF($Q$6:$Q$17&gt;$Q13,1,IF($Q$6:$Q$17=$Q13,IF($J$6:$J$17&gt;$J13,1,IF($J$6:$J$17=$J13,0.5,0)),0)),0))+0.5,"")</f>
        <v/>
      </c>
      <c r="T13" s="1">
        <f>MATCH(ROW()-ROW($A$5),'after session 3'!$U$6:$U$17,0)</f>
        <v>3</v>
      </c>
      <c r="U13" s="1">
        <f t="shared" ref="U13:U17" si="5">S7+IF(M13&gt;0,0,6)</f>
        <v>10</v>
      </c>
    </row>
    <row r="14" spans="1:23" x14ac:dyDescent="0.2">
      <c r="A14" s="22" t="e">
        <f>INDEX('after session 3'!$A$6:$A$17,T14)</f>
        <v>#N/A</v>
      </c>
      <c r="B14" s="23" t="e">
        <f>VLOOKUP(A14,'before session 1'!$D$6:$E$17,2,FALSE)</f>
        <v>#N/A</v>
      </c>
      <c r="C14" s="15" t="str">
        <f>INDEX('after session 3'!N$6:N$17,$T14)</f>
        <v/>
      </c>
      <c r="D14" s="15" t="str">
        <f>INDEX('after session 3'!O$6:O$17,$T14)</f>
        <v/>
      </c>
      <c r="E14" s="11"/>
      <c r="F14" s="16" t="e">
        <f t="array" ref="F14">SUM(IF($D$6:$D$17=D14,$E$6:$E$17,0))/SUM(IF($D$6:$D$17=D14,1,0))</f>
        <v>#N/A</v>
      </c>
      <c r="G14" s="16" t="e">
        <f t="shared" si="0"/>
        <v>#N/A</v>
      </c>
      <c r="H14" s="15">
        <f t="array" ref="H14">IF(D14&lt;&gt;"",SUM(IF($D$6:$D$17=D14,IF($E$6:$E$17&lt;E14,2,IF($E$6:$E$17=E14,1,0)),0))-1,0)</f>
        <v>0</v>
      </c>
      <c r="I14" s="16" t="e">
        <f>F14+INDEX('after session 3'!I$6:I$17,$T14)</f>
        <v>#N/A</v>
      </c>
      <c r="J14" s="16" t="e">
        <f>G14+INDEX('after session 3'!J$6:J$17,$T14)</f>
        <v>#N/A</v>
      </c>
      <c r="K14" s="15" t="e">
        <f>H14+INDEX('after session 3'!K$6:K$17,$T14)</f>
        <v>#N/A</v>
      </c>
      <c r="L14" s="22" t="str">
        <f t="array" ref="L14">IF(ISTEXT(B14),SUM(IF(ISTEXT($B$6:$B$17),IF($K$6:$K$17&gt;K14,1,IF($K$6:$K$17=K14,IF($J$6:$J$17&gt;J14,1,IF($J$6:$J$17=J14,0.5,0)),0)),0))+0.5,"")</f>
        <v/>
      </c>
      <c r="M14" s="17"/>
      <c r="N14" s="22" t="str">
        <f t="shared" si="4"/>
        <v>err</v>
      </c>
      <c r="O14" s="22" t="str">
        <f t="shared" si="4"/>
        <v>err</v>
      </c>
      <c r="P14" s="2" t="str">
        <f t="shared" si="2"/>
        <v/>
      </c>
      <c r="Q14" s="2" t="e">
        <f>H14+INDEX('after session 3'!Q$6:Q$17,$T14)+IF(ISTEXT(B14),IF(D14="",$Q$3,0),0)</f>
        <v>#N/A</v>
      </c>
      <c r="R14" s="57" t="str">
        <f t="array" ref="R14">IF(ISTEXT($B14),SUM(IF(ISTEXT($B$6:$B$17),IF($Q$6:$Q$17&gt;$Q14,1,IF($Q$6:$Q$17=$Q14,IF($J$6:$J$17&gt;$J14,1,IF($J$6:$J$17=$J14,0.5,0)),0)),0))+0.5,"")</f>
        <v/>
      </c>
      <c r="T14" s="1">
        <f>MATCH(ROW()-ROW($A$5),'after session 3'!$U$6:$U$17,0)</f>
        <v>6</v>
      </c>
      <c r="U14" s="1">
        <f t="shared" si="5"/>
        <v>8</v>
      </c>
    </row>
    <row r="15" spans="1:23" x14ac:dyDescent="0.2">
      <c r="A15" s="22" t="e">
        <f>INDEX('after session 3'!$A$6:$A$17,T15)</f>
        <v>#N/A</v>
      </c>
      <c r="B15" s="23" t="e">
        <f>VLOOKUP(A15,'before session 1'!$D$6:$E$17,2,FALSE)</f>
        <v>#N/A</v>
      </c>
      <c r="C15" s="15" t="str">
        <f>INDEX('after session 3'!N$6:N$17,$T15)</f>
        <v/>
      </c>
      <c r="D15" s="15" t="str">
        <f>INDEX('after session 3'!O$6:O$17,$T15)</f>
        <v/>
      </c>
      <c r="E15" s="11"/>
      <c r="F15" s="16" t="e">
        <f t="array" ref="F15">SUM(IF($D$6:$D$17=D15,$E$6:$E$17,0))/SUM(IF($D$6:$D$17=D15,1,0))</f>
        <v>#N/A</v>
      </c>
      <c r="G15" s="16" t="e">
        <f t="shared" si="0"/>
        <v>#N/A</v>
      </c>
      <c r="H15" s="15">
        <f t="array" ref="H15">IF(D15&lt;&gt;"",SUM(IF($D$6:$D$17=D15,IF($E$6:$E$17&lt;E15,2,IF($E$6:$E$17=E15,1,0)),0))-1,0)</f>
        <v>0</v>
      </c>
      <c r="I15" s="16" t="e">
        <f>F15+INDEX('after session 3'!I$6:I$17,$T15)</f>
        <v>#N/A</v>
      </c>
      <c r="J15" s="16" t="e">
        <f>G15+INDEX('after session 3'!J$6:J$17,$T15)</f>
        <v>#N/A</v>
      </c>
      <c r="K15" s="15" t="e">
        <f>H15+INDEX('after session 3'!K$6:K$17,$T15)</f>
        <v>#N/A</v>
      </c>
      <c r="L15" s="22" t="str">
        <f t="array" ref="L15">IF(ISTEXT(B15),SUM(IF(ISTEXT($B$6:$B$17),IF($K$6:$K$17&gt;K15,1,IF($K$6:$K$17=K15,IF($J$6:$J$17&gt;J15,1,IF($J$6:$J$17=J15,0.5,0)),0)),0))+0.5,"")</f>
        <v/>
      </c>
      <c r="M15" s="17"/>
      <c r="N15" s="22" t="str">
        <f t="shared" si="4"/>
        <v>err</v>
      </c>
      <c r="O15" s="22" t="str">
        <f t="shared" si="4"/>
        <v>err</v>
      </c>
      <c r="P15" s="2" t="str">
        <f t="shared" si="2"/>
        <v/>
      </c>
      <c r="Q15" s="2" t="e">
        <f>H15+INDEX('after session 3'!Q$6:Q$17,$T15)+IF(ISTEXT(B15),IF(D15="",$Q$3,0),0)</f>
        <v>#N/A</v>
      </c>
      <c r="R15" s="57" t="str">
        <f t="array" ref="R15">IF(ISTEXT($B15),SUM(IF(ISTEXT($B$6:$B$17),IF($Q$6:$Q$17&gt;$Q15,1,IF($Q$6:$Q$17=$Q15,IF($J$6:$J$17&gt;$J15,1,IF($J$6:$J$17=$J15,0.5,0)),0)),0))+0.5,"")</f>
        <v/>
      </c>
      <c r="T15" s="1">
        <f>MATCH(ROW()-ROW($A$5),'after session 3'!$U$6:$U$17,0)</f>
        <v>2</v>
      </c>
      <c r="U15" s="1">
        <f t="shared" si="5"/>
        <v>11</v>
      </c>
    </row>
    <row r="16" spans="1:23" x14ac:dyDescent="0.2">
      <c r="A16" s="22" t="e">
        <f>INDEX('after session 3'!$A$6:$A$17,T16)</f>
        <v>#N/A</v>
      </c>
      <c r="B16" s="23" t="e">
        <f>VLOOKUP(A16,'before session 1'!$D$6:$E$17,2,FALSE)</f>
        <v>#N/A</v>
      </c>
      <c r="C16" s="15" t="str">
        <f>INDEX('after session 3'!N$6:N$17,$T16)</f>
        <v/>
      </c>
      <c r="D16" s="15" t="str">
        <f>INDEX('after session 3'!O$6:O$17,$T16)</f>
        <v/>
      </c>
      <c r="E16" s="11"/>
      <c r="F16" s="16" t="e">
        <f t="array" ref="F16">SUM(IF($D$6:$D$17=D16,$E$6:$E$17,0))/SUM(IF($D$6:$D$17=D16,1,0))</f>
        <v>#N/A</v>
      </c>
      <c r="G16" s="16" t="e">
        <f t="shared" si="0"/>
        <v>#N/A</v>
      </c>
      <c r="H16" s="15">
        <f t="array" ref="H16">IF(D16&lt;&gt;"",SUM(IF($D$6:$D$17=D16,IF($E$6:$E$17&lt;E16,2,IF($E$6:$E$17=E16,1,0)),0))-1,0)</f>
        <v>0</v>
      </c>
      <c r="I16" s="16" t="e">
        <f>F16+INDEX('after session 3'!I$6:I$17,$T16)</f>
        <v>#N/A</v>
      </c>
      <c r="J16" s="16" t="e">
        <f>G16+INDEX('after session 3'!J$6:J$17,$T16)</f>
        <v>#N/A</v>
      </c>
      <c r="K16" s="15" t="e">
        <f>H16+INDEX('after session 3'!K$6:K$17,$T16)</f>
        <v>#N/A</v>
      </c>
      <c r="L16" s="22" t="str">
        <f t="array" ref="L16">IF(ISTEXT(B16),SUM(IF(ISTEXT($B$6:$B$17),IF($K$6:$K$17&gt;K16,1,IF($K$6:$K$17=K16,IF($J$6:$J$17&gt;J16,1,IF($J$6:$J$17=J16,0.5,0)),0)),0))+0.5,"")</f>
        <v/>
      </c>
      <c r="M16" s="17"/>
      <c r="N16" s="22" t="str">
        <f t="shared" si="4"/>
        <v>err</v>
      </c>
      <c r="O16" s="22" t="str">
        <f t="shared" si="4"/>
        <v>err</v>
      </c>
      <c r="P16" s="2" t="str">
        <f t="shared" si="2"/>
        <v/>
      </c>
      <c r="Q16" s="2" t="e">
        <f>H16+INDEX('after session 3'!Q$6:Q$17,$T16)+IF(ISTEXT(B16),IF(D16="",$Q$3,0),0)</f>
        <v>#N/A</v>
      </c>
      <c r="R16" s="57" t="str">
        <f t="array" ref="R16">IF(ISTEXT($B16),SUM(IF(ISTEXT($B$6:$B$17),IF($Q$6:$Q$17&gt;$Q16,1,IF($Q$6:$Q$17=$Q16,IF($J$6:$J$17&gt;$J16,1,IF($J$6:$J$17=$J16,0.5,0)),0)),0))+0.5,"")</f>
        <v/>
      </c>
      <c r="T16" s="1">
        <f>MATCH(ROW()-ROW($A$5),'after session 3'!$U$6:$U$17,0)</f>
        <v>4</v>
      </c>
      <c r="U16" s="1">
        <f t="shared" si="5"/>
        <v>12</v>
      </c>
    </row>
    <row r="17" spans="1:21" x14ac:dyDescent="0.2">
      <c r="A17" s="22" t="e">
        <f>INDEX('after session 3'!$A$6:$A$17,T17)</f>
        <v>#N/A</v>
      </c>
      <c r="B17" s="23" t="e">
        <f>VLOOKUP(A17,'before session 1'!$D$6:$E$17,2,FALSE)</f>
        <v>#N/A</v>
      </c>
      <c r="C17" s="15" t="str">
        <f>INDEX('after session 3'!N$6:N$17,$T17)</f>
        <v/>
      </c>
      <c r="D17" s="15" t="str">
        <f>INDEX('after session 3'!O$6:O$17,$T17)</f>
        <v/>
      </c>
      <c r="E17" s="11"/>
      <c r="F17" s="16" t="e">
        <f t="array" ref="F17">SUM(IF($D$6:$D$17=D17,$E$6:$E$17,0))/SUM(IF($D$6:$D$17=D17,1,0))</f>
        <v>#N/A</v>
      </c>
      <c r="G17" s="16" t="e">
        <f t="shared" si="0"/>
        <v>#N/A</v>
      </c>
      <c r="H17" s="15">
        <f t="array" ref="H17">IF(D17&lt;&gt;"",SUM(IF($D$6:$D$17=D17,IF($E$6:$E$17&lt;E17,2,IF($E$6:$E$17=E17,1,0)),0))-1,0)</f>
        <v>0</v>
      </c>
      <c r="I17" s="16" t="e">
        <f>F17+INDEX('after session 3'!I$6:I$17,$T17)</f>
        <v>#N/A</v>
      </c>
      <c r="J17" s="16" t="e">
        <f>G17+INDEX('after session 3'!J$6:J$17,$T17)</f>
        <v>#N/A</v>
      </c>
      <c r="K17" s="15" t="e">
        <f>H17+INDEX('after session 3'!K$6:K$17,$T17)</f>
        <v>#N/A</v>
      </c>
      <c r="L17" s="22" t="str">
        <f t="array" ref="L17">IF(ISTEXT(B17),SUM(IF(ISTEXT($B$6:$B$17),IF($K$6:$K$17&gt;K17,1,IF($K$6:$K$17=K17,IF($J$6:$J$17&gt;J17,1,IF($J$6:$J$17=J17,0.5,0)),0)),0))+0.5,"")</f>
        <v/>
      </c>
      <c r="M17" s="17"/>
      <c r="N17" s="22" t="str">
        <f t="shared" si="4"/>
        <v>err</v>
      </c>
      <c r="O17" s="22" t="str">
        <f t="shared" si="4"/>
        <v>err</v>
      </c>
      <c r="P17" s="2" t="str">
        <f t="shared" si="2"/>
        <v/>
      </c>
      <c r="Q17" s="2" t="e">
        <f>H17+INDEX('after session 3'!Q$6:Q$17,$T17)+IF(ISTEXT(B17),IF(D17="",$Q$3,0),0)</f>
        <v>#N/A</v>
      </c>
      <c r="R17" s="57" t="str">
        <f t="array" ref="R17">IF(ISTEXT($B17),SUM(IF(ISTEXT($B$6:$B$17),IF($Q$6:$Q$17&gt;$Q17,1,IF($Q$6:$Q$17=$Q17,IF($J$6:$J$17&gt;$J17,1,IF($J$6:$J$17=$J17,0.5,0)),0)),0))+0.5,"")</f>
        <v/>
      </c>
      <c r="T17" s="1">
        <f>MATCH(ROW()-ROW($A$5),'after session 3'!$U$6:$U$17,0)</f>
        <v>5</v>
      </c>
      <c r="U17" s="1">
        <f t="shared" si="5"/>
        <v>9</v>
      </c>
    </row>
  </sheetData>
  <sheetProtection sheet="1" objects="1" scenarios="1"/>
  <pageMargins left="0.75" right="0.75" top="1" bottom="1" header="0.5" footer="0.5"/>
  <pageSetup paperSize="9" scale="9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7"/>
  <sheetViews>
    <sheetView workbookViewId="0">
      <selection activeCell="F1" sqref="F1"/>
    </sheetView>
  </sheetViews>
  <sheetFormatPr defaultRowHeight="12.75" x14ac:dyDescent="0.2"/>
  <cols>
    <col min="1" max="1" width="8.5703125" style="1" customWidth="1"/>
    <col min="2" max="2" width="18.5703125" style="2" customWidth="1"/>
    <col min="3" max="3" width="6.28515625" style="1" customWidth="1"/>
    <col min="4" max="4" width="6" style="1" customWidth="1"/>
    <col min="5" max="5" width="7.28515625" style="2" customWidth="1"/>
    <col min="6" max="7" width="9.140625" style="2"/>
    <col min="8" max="8" width="5.42578125" style="2" customWidth="1"/>
    <col min="9" max="10" width="9.140625" style="2"/>
    <col min="11" max="11" width="4.7109375" style="2" customWidth="1"/>
    <col min="12" max="12" width="8" style="2" customWidth="1"/>
    <col min="13" max="14" width="9.140625" style="1"/>
    <col min="15" max="16384" width="9.140625" style="2"/>
  </cols>
  <sheetData>
    <row r="1" spans="1:17" x14ac:dyDescent="0.2">
      <c r="A1" s="43" t="s">
        <v>126</v>
      </c>
      <c r="E1" s="2" t="s">
        <v>108</v>
      </c>
      <c r="F1" s="67"/>
    </row>
    <row r="2" spans="1:17" x14ac:dyDescent="0.2">
      <c r="N2" s="1" t="s">
        <v>51</v>
      </c>
      <c r="O2" s="1" t="s">
        <v>45</v>
      </c>
    </row>
    <row r="3" spans="1:17" x14ac:dyDescent="0.2">
      <c r="A3" s="40"/>
      <c r="B3" s="19"/>
      <c r="C3" s="3"/>
      <c r="D3" s="4"/>
      <c r="E3" s="34" t="s">
        <v>127</v>
      </c>
      <c r="F3" s="20"/>
      <c r="G3" s="20"/>
      <c r="H3" s="5"/>
      <c r="I3" s="18"/>
      <c r="J3" s="38" t="s">
        <v>78</v>
      </c>
      <c r="K3" s="5"/>
      <c r="L3" s="54"/>
      <c r="N3" s="1" t="s">
        <v>55</v>
      </c>
      <c r="O3" s="1" t="s">
        <v>83</v>
      </c>
    </row>
    <row r="4" spans="1:17" x14ac:dyDescent="0.2">
      <c r="A4" s="39" t="s">
        <v>68</v>
      </c>
      <c r="B4" s="41" t="s">
        <v>56</v>
      </c>
      <c r="C4" s="13"/>
      <c r="D4" s="14"/>
      <c r="E4" s="27"/>
      <c r="F4" s="35"/>
      <c r="G4" s="27"/>
      <c r="H4" s="12"/>
      <c r="I4" s="13"/>
      <c r="J4" s="27"/>
      <c r="K4" s="37"/>
      <c r="L4" s="39" t="s">
        <v>69</v>
      </c>
      <c r="N4" s="1" t="s">
        <v>70</v>
      </c>
      <c r="O4" s="1" t="s">
        <v>84</v>
      </c>
    </row>
    <row r="5" spans="1:17" x14ac:dyDescent="0.2">
      <c r="A5" s="21"/>
      <c r="B5" s="42"/>
      <c r="C5" s="8" t="s">
        <v>61</v>
      </c>
      <c r="D5" s="9" t="s">
        <v>62</v>
      </c>
      <c r="E5" s="31" t="s">
        <v>71</v>
      </c>
      <c r="F5" s="6" t="s">
        <v>72</v>
      </c>
      <c r="G5" s="6" t="s">
        <v>73</v>
      </c>
      <c r="H5" s="7" t="s">
        <v>74</v>
      </c>
      <c r="I5" s="8" t="s">
        <v>72</v>
      </c>
      <c r="J5" s="9" t="s">
        <v>73</v>
      </c>
      <c r="K5" s="10" t="s">
        <v>74</v>
      </c>
      <c r="L5" s="32"/>
      <c r="N5" s="1" t="s">
        <v>64</v>
      </c>
      <c r="O5" s="1" t="s">
        <v>64</v>
      </c>
    </row>
    <row r="6" spans="1:17" x14ac:dyDescent="0.2">
      <c r="A6" s="22" t="e">
        <f>INDEX('after session 4'!$A$6:$A$17,N6)</f>
        <v>#N/A</v>
      </c>
      <c r="B6" s="23" t="e">
        <f>VLOOKUP(A6,'before session 1'!$D$6:$E$17,2,FALSE)</f>
        <v>#N/A</v>
      </c>
      <c r="C6" s="15" t="e">
        <f>INDEX('after session 4'!N$6:N$17,$N6)</f>
        <v>#N/A</v>
      </c>
      <c r="D6" s="15" t="e">
        <f>INDEX('after session 4'!O$6:O$17,$N6)</f>
        <v>#N/A</v>
      </c>
      <c r="E6" s="11"/>
      <c r="F6" s="16" t="e">
        <f t="array" ref="F6">SUM(IF($D$6:$D$17=D6,$E$6:$E$17,0))/SUM(IF($D$6:$D$17=D6,1,0))</f>
        <v>#N/A</v>
      </c>
      <c r="G6" s="16" t="e">
        <f t="shared" ref="G6:G17" si="0">E6-F6</f>
        <v>#N/A</v>
      </c>
      <c r="H6" s="15" t="e">
        <f t="array" ref="H6">IF(D6&lt;&gt;"",SUM(IF($D$6:$D$17=D6,IF($E$6:$E$17&lt;E6,2,IF($E$6:$E$17=E6,1,0)),0))-1,0)</f>
        <v>#N/A</v>
      </c>
      <c r="I6" s="16" t="e">
        <f>F6+INDEX('after session 4'!I$6:I$17,$N6)</f>
        <v>#N/A</v>
      </c>
      <c r="J6" s="16" t="e">
        <f>G6+INDEX('after session 4'!J$6:J$17,$N6)</f>
        <v>#N/A</v>
      </c>
      <c r="K6" s="15" t="e">
        <f>H6+INDEX('after session 4'!K$6:K$17,$N6)</f>
        <v>#N/A</v>
      </c>
      <c r="L6" s="22" t="str">
        <f t="array" ref="L6">IF(ISTEXT(B6),SUM(IF(ISTEXT($B$6:$B$17),IF($K$6:$K$17&gt;K6,1,IF($K$6:$K$17=K6,IF($J$6:$J$17&gt;J6,1,IF($J$6:$J$17=J6,0.5,0)),0)),0))+0.5,"")</f>
        <v/>
      </c>
      <c r="N6" s="1" t="e">
        <f>MATCH(ROW()-ROW($A$5),'after session 3'!$U$6:$U$17,0)</f>
        <v>#N/A</v>
      </c>
      <c r="O6" s="1">
        <f t="array" ref="O6">SUM(IF($L$6:$L$17&lt;L6,1,IF($L$6:$L$17&gt;L6,0,IF(ROW($A$6:$A$17)&lt;ROW(),1,0))))</f>
        <v>0</v>
      </c>
      <c r="Q6" s="1"/>
    </row>
    <row r="7" spans="1:17" x14ac:dyDescent="0.2">
      <c r="A7" s="22" t="e">
        <f>INDEX('after session 4'!$A$6:$A$17,N7)</f>
        <v>#N/A</v>
      </c>
      <c r="B7" s="23" t="e">
        <f>VLOOKUP(A7,'before session 1'!$D$6:$E$17,2,FALSE)</f>
        <v>#N/A</v>
      </c>
      <c r="C7" s="15" t="e">
        <f>INDEX('after session 4'!N$6:N$17,$N7)</f>
        <v>#N/A</v>
      </c>
      <c r="D7" s="15" t="e">
        <f>INDEX('after session 4'!O$6:O$17,$N7)</f>
        <v>#N/A</v>
      </c>
      <c r="E7" s="11"/>
      <c r="F7" s="16" t="e">
        <f t="array" ref="F7">SUM(IF($D$6:$D$17=D7,$E$6:$E$17,0))/SUM(IF($D$6:$D$17=D7,1,0))</f>
        <v>#N/A</v>
      </c>
      <c r="G7" s="16" t="e">
        <f t="shared" si="0"/>
        <v>#N/A</v>
      </c>
      <c r="H7" s="15" t="e">
        <f t="array" ref="H7">IF(D7&lt;&gt;"",SUM(IF($D$6:$D$17=D7,IF($E$6:$E$17&lt;E7,2,IF($E$6:$E$17=E7,1,0)),0))-1,0)</f>
        <v>#N/A</v>
      </c>
      <c r="I7" s="16" t="e">
        <f>F7+INDEX('after session 4'!I$6:I$17,$N7)</f>
        <v>#N/A</v>
      </c>
      <c r="J7" s="16" t="e">
        <f>G7+INDEX('after session 4'!J$6:J$17,$N7)</f>
        <v>#N/A</v>
      </c>
      <c r="K7" s="15" t="e">
        <f>H7+INDEX('after session 4'!K$6:K$17,$N7)</f>
        <v>#N/A</v>
      </c>
      <c r="L7" s="22" t="str">
        <f t="array" ref="L7">IF(ISTEXT(B7),SUM(IF(ISTEXT($B$6:$B$17),IF($K$6:$K$17&gt;K7,1,IF($K$6:$K$17=K7,IF($J$6:$J$17&gt;J7,1,IF($J$6:$J$17=J7,0.5,0)),0)),0))+0.5,"")</f>
        <v/>
      </c>
      <c r="N7" s="1" t="e">
        <f>MATCH(ROW()-ROW($A$5),'after session 3'!$U$6:$U$17,0)</f>
        <v>#N/A</v>
      </c>
      <c r="O7" s="1">
        <f t="array" ref="O7">SUM(IF($L$6:$L$17&lt;L7,1,IF($L$6:$L$17&gt;L7,0,IF(ROW($A$6:$A$17)&lt;ROW(),1,0))))</f>
        <v>1</v>
      </c>
      <c r="Q7" s="1"/>
    </row>
    <row r="8" spans="1:17" x14ac:dyDescent="0.2">
      <c r="A8" s="22" t="e">
        <f>INDEX('after session 4'!$A$6:$A$17,N8)</f>
        <v>#N/A</v>
      </c>
      <c r="B8" s="23" t="e">
        <f>VLOOKUP(A8,'before session 1'!$D$6:$E$17,2,FALSE)</f>
        <v>#N/A</v>
      </c>
      <c r="C8" s="15" t="e">
        <f>INDEX('after session 4'!N$6:N$17,$N8)</f>
        <v>#N/A</v>
      </c>
      <c r="D8" s="15" t="e">
        <f>INDEX('after session 4'!O$6:O$17,$N8)</f>
        <v>#N/A</v>
      </c>
      <c r="E8" s="11"/>
      <c r="F8" s="16" t="e">
        <f t="array" ref="F8">SUM(IF($D$6:$D$17=D8,$E$6:$E$17,0))/SUM(IF($D$6:$D$17=D8,1,0))</f>
        <v>#N/A</v>
      </c>
      <c r="G8" s="16" t="e">
        <f t="shared" si="0"/>
        <v>#N/A</v>
      </c>
      <c r="H8" s="15" t="e">
        <f t="array" ref="H8">IF(D8&lt;&gt;"",SUM(IF($D$6:$D$17=D8,IF($E$6:$E$17&lt;E8,2,IF($E$6:$E$17=E8,1,0)),0))-1,0)</f>
        <v>#N/A</v>
      </c>
      <c r="I8" s="16" t="e">
        <f>F8+INDEX('after session 4'!I$6:I$17,$N8)</f>
        <v>#N/A</v>
      </c>
      <c r="J8" s="16" t="e">
        <f>G8+INDEX('after session 4'!J$6:J$17,$N8)</f>
        <v>#N/A</v>
      </c>
      <c r="K8" s="15" t="e">
        <f>H8+INDEX('after session 4'!K$6:K$17,$N8)</f>
        <v>#N/A</v>
      </c>
      <c r="L8" s="22" t="str">
        <f t="array" ref="L8">IF(ISTEXT(B8),SUM(IF(ISTEXT($B$6:$B$17),IF($K$6:$K$17&gt;K8,1,IF($K$6:$K$17=K8,IF($J$6:$J$17&gt;J8,1,IF($J$6:$J$17=J8,0.5,0)),0)),0))+0.5,"")</f>
        <v/>
      </c>
      <c r="N8" s="1" t="e">
        <f>MATCH(ROW()-ROW($A$5),'after session 3'!$U$6:$U$17,0)</f>
        <v>#N/A</v>
      </c>
      <c r="O8" s="1">
        <f t="array" ref="O8">SUM(IF($L$6:$L$17&lt;L8,1,IF($L$6:$L$17&gt;L8,0,IF(ROW($A$6:$A$17)&lt;ROW(),1,0))))</f>
        <v>2</v>
      </c>
      <c r="Q8" s="1"/>
    </row>
    <row r="9" spans="1:17" x14ac:dyDescent="0.2">
      <c r="A9" s="22" t="e">
        <f>INDEX('after session 4'!$A$6:$A$17,N9)</f>
        <v>#N/A</v>
      </c>
      <c r="B9" s="23" t="e">
        <f>VLOOKUP(A9,'before session 1'!$D$6:$E$17,2,FALSE)</f>
        <v>#N/A</v>
      </c>
      <c r="C9" s="15" t="e">
        <f>INDEX('after session 4'!N$6:N$17,$N9)</f>
        <v>#N/A</v>
      </c>
      <c r="D9" s="15" t="e">
        <f>INDEX('after session 4'!O$6:O$17,$N9)</f>
        <v>#N/A</v>
      </c>
      <c r="E9" s="11"/>
      <c r="F9" s="16" t="e">
        <f t="array" ref="F9">SUM(IF($D$6:$D$17=D9,$E$6:$E$17,0))/SUM(IF($D$6:$D$17=D9,1,0))</f>
        <v>#N/A</v>
      </c>
      <c r="G9" s="16" t="e">
        <f t="shared" si="0"/>
        <v>#N/A</v>
      </c>
      <c r="H9" s="15" t="e">
        <f t="array" ref="H9">IF(D9&lt;&gt;"",SUM(IF($D$6:$D$17=D9,IF($E$6:$E$17&lt;E9,2,IF($E$6:$E$17=E9,1,0)),0))-1,0)</f>
        <v>#N/A</v>
      </c>
      <c r="I9" s="16" t="e">
        <f>F9+INDEX('after session 4'!I$6:I$17,$N9)</f>
        <v>#N/A</v>
      </c>
      <c r="J9" s="16" t="e">
        <f>G9+INDEX('after session 4'!J$6:J$17,$N9)</f>
        <v>#N/A</v>
      </c>
      <c r="K9" s="15" t="e">
        <f>H9+INDEX('after session 4'!K$6:K$17,$N9)</f>
        <v>#N/A</v>
      </c>
      <c r="L9" s="22" t="str">
        <f t="array" ref="L9">IF(ISTEXT(B9),SUM(IF(ISTEXT($B$6:$B$17),IF($K$6:$K$17&gt;K9,1,IF($K$6:$K$17=K9,IF($J$6:$J$17&gt;J9,1,IF($J$6:$J$17=J9,0.5,0)),0)),0))+0.5,"")</f>
        <v/>
      </c>
      <c r="N9" s="1" t="e">
        <f>MATCH(ROW()-ROW($A$5),'after session 3'!$U$6:$U$17,0)</f>
        <v>#N/A</v>
      </c>
      <c r="O9" s="1">
        <f t="array" ref="O9">SUM(IF($L$6:$L$17&lt;L9,1,IF($L$6:$L$17&gt;L9,0,IF(ROW($A$6:$A$17)&lt;ROW(),1,0))))</f>
        <v>3</v>
      </c>
      <c r="Q9" s="1"/>
    </row>
    <row r="10" spans="1:17" x14ac:dyDescent="0.2">
      <c r="A10" s="22" t="e">
        <f>INDEX('after session 4'!$A$6:$A$17,N10)</f>
        <v>#N/A</v>
      </c>
      <c r="B10" s="23" t="e">
        <f>VLOOKUP(A10,'before session 1'!$D$6:$E$17,2,FALSE)</f>
        <v>#N/A</v>
      </c>
      <c r="C10" s="15" t="e">
        <f>INDEX('after session 4'!N$6:N$17,$N10)</f>
        <v>#N/A</v>
      </c>
      <c r="D10" s="15" t="e">
        <f>INDEX('after session 4'!O$6:O$17,$N10)</f>
        <v>#N/A</v>
      </c>
      <c r="E10" s="11"/>
      <c r="F10" s="16" t="e">
        <f t="array" ref="F10">SUM(IF($D$6:$D$17=D10,$E$6:$E$17,0))/SUM(IF($D$6:$D$17=D10,1,0))</f>
        <v>#N/A</v>
      </c>
      <c r="G10" s="16" t="e">
        <f t="shared" si="0"/>
        <v>#N/A</v>
      </c>
      <c r="H10" s="15" t="e">
        <f t="array" ref="H10">IF(D10&lt;&gt;"",SUM(IF($D$6:$D$17=D10,IF($E$6:$E$17&lt;E10,2,IF($E$6:$E$17=E10,1,0)),0))-1,0)</f>
        <v>#N/A</v>
      </c>
      <c r="I10" s="16" t="e">
        <f>F10+INDEX('after session 4'!I$6:I$17,$N10)</f>
        <v>#N/A</v>
      </c>
      <c r="J10" s="16" t="e">
        <f>G10+INDEX('after session 4'!J$6:J$17,$N10)</f>
        <v>#N/A</v>
      </c>
      <c r="K10" s="15" t="e">
        <f>H10+INDEX('after session 4'!K$6:K$17,$N10)</f>
        <v>#N/A</v>
      </c>
      <c r="L10" s="22" t="str">
        <f t="array" ref="L10">IF(ISTEXT(B10),SUM(IF(ISTEXT($B$6:$B$17),IF($K$6:$K$17&gt;K10,1,IF($K$6:$K$17=K10,IF($J$6:$J$17&gt;J10,1,IF($J$6:$J$17=J10,0.5,0)),0)),0))+0.5,"")</f>
        <v/>
      </c>
      <c r="N10" s="1" t="e">
        <f>MATCH(ROW()-ROW($A$5),'after session 3'!$U$6:$U$17,0)</f>
        <v>#N/A</v>
      </c>
      <c r="O10" s="1">
        <f t="array" ref="O10">SUM(IF($L$6:$L$17&lt;L10,1,IF($L$6:$L$17&gt;L10,0,IF(ROW($A$6:$A$17)&lt;ROW(),1,0))))</f>
        <v>4</v>
      </c>
      <c r="Q10" s="1"/>
    </row>
    <row r="11" spans="1:17" x14ac:dyDescent="0.2">
      <c r="A11" s="22" t="e">
        <f>INDEX('after session 4'!$A$6:$A$17,N11)</f>
        <v>#N/A</v>
      </c>
      <c r="B11" s="23" t="e">
        <f>VLOOKUP(A11,'before session 1'!$D$6:$E$17,2,FALSE)</f>
        <v>#N/A</v>
      </c>
      <c r="C11" s="15" t="e">
        <f>INDEX('after session 4'!N$6:N$17,$N11)</f>
        <v>#N/A</v>
      </c>
      <c r="D11" s="15" t="e">
        <f>INDEX('after session 4'!O$6:O$17,$N11)</f>
        <v>#N/A</v>
      </c>
      <c r="E11" s="11"/>
      <c r="F11" s="16" t="e">
        <f t="array" ref="F11">SUM(IF($D$6:$D$17=D11,$E$6:$E$17,0))/SUM(IF($D$6:$D$17=D11,1,0))</f>
        <v>#N/A</v>
      </c>
      <c r="G11" s="16" t="e">
        <f t="shared" si="0"/>
        <v>#N/A</v>
      </c>
      <c r="H11" s="15" t="e">
        <f t="array" ref="H11">IF(D11&lt;&gt;"",SUM(IF($D$6:$D$17=D11,IF($E$6:$E$17&lt;E11,2,IF($E$6:$E$17=E11,1,0)),0))-1,0)</f>
        <v>#N/A</v>
      </c>
      <c r="I11" s="16" t="e">
        <f>F11+INDEX('after session 4'!I$6:I$17,$N11)</f>
        <v>#N/A</v>
      </c>
      <c r="J11" s="16" t="e">
        <f>G11+INDEX('after session 4'!J$6:J$17,$N11)</f>
        <v>#N/A</v>
      </c>
      <c r="K11" s="15" t="e">
        <f>H11+INDEX('after session 4'!K$6:K$17,$N11)</f>
        <v>#N/A</v>
      </c>
      <c r="L11" s="22" t="str">
        <f t="array" ref="L11">IF(ISTEXT(B11),SUM(IF(ISTEXT($B$6:$B$17),IF($K$6:$K$17&gt;K11,1,IF($K$6:$K$17=K11,IF($J$6:$J$17&gt;J11,1,IF($J$6:$J$17=J11,0.5,0)),0)),0))+0.5,"")</f>
        <v/>
      </c>
      <c r="N11" s="1" t="e">
        <f>MATCH(ROW()-ROW($A$5),'after session 3'!$U$6:$U$17,0)</f>
        <v>#N/A</v>
      </c>
      <c r="O11" s="1">
        <f t="array" ref="O11">SUM(IF($L$6:$L$17&lt;L11,1,IF($L$6:$L$17&gt;L11,0,IF(ROW($A$6:$A$17)&lt;ROW(),1,0))))</f>
        <v>5</v>
      </c>
      <c r="Q11" s="1"/>
    </row>
    <row r="12" spans="1:17" x14ac:dyDescent="0.2">
      <c r="A12" s="22" t="e">
        <f>INDEX('after session 4'!$A$6:$A$17,N12)</f>
        <v>#N/A</v>
      </c>
      <c r="B12" s="23" t="e">
        <f>VLOOKUP(A12,'before session 1'!$D$6:$E$17,2,FALSE)</f>
        <v>#N/A</v>
      </c>
      <c r="C12" s="15" t="str">
        <f>INDEX('after session 4'!N$6:N$17,$N12)</f>
        <v/>
      </c>
      <c r="D12" s="15" t="str">
        <f>INDEX('after session 4'!O$6:O$17,$N12)</f>
        <v/>
      </c>
      <c r="E12" s="11"/>
      <c r="F12" s="16" t="e">
        <f t="array" ref="F12">SUM(IF($D$6:$D$17=D12,$E$6:$E$17,0))/SUM(IF($D$6:$D$17=D12,1,0))</f>
        <v>#N/A</v>
      </c>
      <c r="G12" s="16" t="e">
        <f t="shared" si="0"/>
        <v>#N/A</v>
      </c>
      <c r="H12" s="15">
        <f t="array" ref="H12">IF(D12&lt;&gt;"",SUM(IF($D$6:$D$17=D12,IF($E$6:$E$17&lt;E12,2,IF($E$6:$E$17=E12,1,0)),0))-1,0)</f>
        <v>0</v>
      </c>
      <c r="I12" s="16" t="e">
        <f>F12+INDEX('after session 4'!I$6:I$17,$N12)</f>
        <v>#N/A</v>
      </c>
      <c r="J12" s="16" t="e">
        <f>G12+INDEX('after session 4'!J$6:J$17,$N12)</f>
        <v>#N/A</v>
      </c>
      <c r="K12" s="15" t="e">
        <f>H12+INDEX('after session 4'!K$6:K$17,$N12)</f>
        <v>#N/A</v>
      </c>
      <c r="L12" s="22" t="str">
        <f t="array" ref="L12">IF(ISTEXT(B12),SUM(IF(ISTEXT($B$6:$B$17),IF($K$6:$K$17&gt;K12,1,IF($K$6:$K$17=K12,IF($J$6:$J$17&gt;J12,1,IF($J$6:$J$17=J12,0.5,0)),0)),0))+0.5,"")</f>
        <v/>
      </c>
      <c r="N12" s="1">
        <f>MATCH(ROW()-ROW($A$5),'after session 3'!$U$6:$U$17,0)</f>
        <v>1</v>
      </c>
      <c r="O12" s="1">
        <f t="array" ref="O12">SUM(IF($L$6:$L$17&lt;L12,1,IF($L$6:$L$17&gt;L12,0,IF(ROW($A$6:$A$17)&lt;ROW(),1,0))))</f>
        <v>6</v>
      </c>
      <c r="Q12" s="1"/>
    </row>
    <row r="13" spans="1:17" x14ac:dyDescent="0.2">
      <c r="A13" s="22" t="e">
        <f>INDEX('after session 4'!$A$6:$A$17,N13)</f>
        <v>#N/A</v>
      </c>
      <c r="B13" s="23" t="e">
        <f>VLOOKUP(A13,'before session 1'!$D$6:$E$17,2,FALSE)</f>
        <v>#N/A</v>
      </c>
      <c r="C13" s="15" t="str">
        <f>INDEX('after session 4'!N$6:N$17,$N13)</f>
        <v/>
      </c>
      <c r="D13" s="15" t="str">
        <f>INDEX('after session 4'!O$6:O$17,$N13)</f>
        <v/>
      </c>
      <c r="E13" s="11"/>
      <c r="F13" s="16" t="e">
        <f t="array" ref="F13">SUM(IF($D$6:$D$17=D13,$E$6:$E$17,0))/SUM(IF($D$6:$D$17=D13,1,0))</f>
        <v>#N/A</v>
      </c>
      <c r="G13" s="16" t="e">
        <f t="shared" si="0"/>
        <v>#N/A</v>
      </c>
      <c r="H13" s="15">
        <f t="array" ref="H13">IF(D13&lt;&gt;"",SUM(IF($D$6:$D$17=D13,IF($E$6:$E$17&lt;E13,2,IF($E$6:$E$17=E13,1,0)),0))-1,0)</f>
        <v>0</v>
      </c>
      <c r="I13" s="16" t="e">
        <f>F13+INDEX('after session 4'!I$6:I$17,$N13)</f>
        <v>#N/A</v>
      </c>
      <c r="J13" s="16" t="e">
        <f>G13+INDEX('after session 4'!J$6:J$17,$N13)</f>
        <v>#N/A</v>
      </c>
      <c r="K13" s="15" t="e">
        <f>H13+INDEX('after session 4'!K$6:K$17,$N13)</f>
        <v>#N/A</v>
      </c>
      <c r="L13" s="22" t="str">
        <f t="array" ref="L13">IF(ISTEXT(B13),SUM(IF(ISTEXT($B$6:$B$17),IF($K$6:$K$17&gt;K13,1,IF($K$6:$K$17=K13,IF($J$6:$J$17&gt;J13,1,IF($J$6:$J$17=J13,0.5,0)),0)),0))+0.5,"")</f>
        <v/>
      </c>
      <c r="N13" s="1">
        <f>MATCH(ROW()-ROW($A$5),'after session 3'!$U$6:$U$17,0)</f>
        <v>3</v>
      </c>
      <c r="O13" s="1">
        <f t="array" ref="O13">SUM(IF($L$6:$L$17&lt;L13,1,IF($L$6:$L$17&gt;L13,0,IF(ROW($A$6:$A$17)&lt;ROW(),1,0))))</f>
        <v>7</v>
      </c>
      <c r="Q13" s="1"/>
    </row>
    <row r="14" spans="1:17" x14ac:dyDescent="0.2">
      <c r="A14" s="22" t="e">
        <f>INDEX('after session 4'!$A$6:$A$17,N14)</f>
        <v>#N/A</v>
      </c>
      <c r="B14" s="23" t="e">
        <f>VLOOKUP(A14,'before session 1'!$D$6:$E$17,2,FALSE)</f>
        <v>#N/A</v>
      </c>
      <c r="C14" s="15" t="str">
        <f>INDEX('after session 4'!N$6:N$17,$N14)</f>
        <v/>
      </c>
      <c r="D14" s="15" t="str">
        <f>INDEX('after session 4'!O$6:O$17,$N14)</f>
        <v/>
      </c>
      <c r="E14" s="11"/>
      <c r="F14" s="16" t="e">
        <f t="array" ref="F14">SUM(IF($D$6:$D$17=D14,$E$6:$E$17,0))/SUM(IF($D$6:$D$17=D14,1,0))</f>
        <v>#N/A</v>
      </c>
      <c r="G14" s="16" t="e">
        <f t="shared" si="0"/>
        <v>#N/A</v>
      </c>
      <c r="H14" s="15">
        <f t="array" ref="H14">IF(D14&lt;&gt;"",SUM(IF($D$6:$D$17=D14,IF($E$6:$E$17&lt;E14,2,IF($E$6:$E$17=E14,1,0)),0))-1,0)</f>
        <v>0</v>
      </c>
      <c r="I14" s="16" t="e">
        <f>F14+INDEX('after session 4'!I$6:I$17,$N14)</f>
        <v>#N/A</v>
      </c>
      <c r="J14" s="16" t="e">
        <f>G14+INDEX('after session 4'!J$6:J$17,$N14)</f>
        <v>#N/A</v>
      </c>
      <c r="K14" s="15" t="e">
        <f>H14+INDEX('after session 4'!K$6:K$17,$N14)</f>
        <v>#N/A</v>
      </c>
      <c r="L14" s="22" t="str">
        <f t="array" ref="L14">IF(ISTEXT(B14),SUM(IF(ISTEXT($B$6:$B$17),IF($K$6:$K$17&gt;K14,1,IF($K$6:$K$17=K14,IF($J$6:$J$17&gt;J14,1,IF($J$6:$J$17=J14,0.5,0)),0)),0))+0.5,"")</f>
        <v/>
      </c>
      <c r="N14" s="1">
        <f>MATCH(ROW()-ROW($A$5),'after session 3'!$U$6:$U$17,0)</f>
        <v>6</v>
      </c>
      <c r="O14" s="1">
        <f t="array" ref="O14">SUM(IF($L$6:$L$17&lt;L14,1,IF($L$6:$L$17&gt;L14,0,IF(ROW($A$6:$A$17)&lt;ROW(),1,0))))</f>
        <v>8</v>
      </c>
      <c r="Q14" s="1"/>
    </row>
    <row r="15" spans="1:17" x14ac:dyDescent="0.2">
      <c r="A15" s="22" t="e">
        <f>INDEX('after session 4'!$A$6:$A$17,N15)</f>
        <v>#N/A</v>
      </c>
      <c r="B15" s="23" t="e">
        <f>VLOOKUP(A15,'before session 1'!$D$6:$E$17,2,FALSE)</f>
        <v>#N/A</v>
      </c>
      <c r="C15" s="15" t="str">
        <f>INDEX('after session 4'!N$6:N$17,$N15)</f>
        <v/>
      </c>
      <c r="D15" s="15" t="str">
        <f>INDEX('after session 4'!O$6:O$17,$N15)</f>
        <v/>
      </c>
      <c r="E15" s="11"/>
      <c r="F15" s="16" t="e">
        <f t="array" ref="F15">SUM(IF($D$6:$D$17=D15,$E$6:$E$17,0))/SUM(IF($D$6:$D$17=D15,1,0))</f>
        <v>#N/A</v>
      </c>
      <c r="G15" s="16" t="e">
        <f t="shared" si="0"/>
        <v>#N/A</v>
      </c>
      <c r="H15" s="15">
        <f t="array" ref="H15">IF(D15&lt;&gt;"",SUM(IF($D$6:$D$17=D15,IF($E$6:$E$17&lt;E15,2,IF($E$6:$E$17=E15,1,0)),0))-1,0)</f>
        <v>0</v>
      </c>
      <c r="I15" s="16" t="e">
        <f>F15+INDEX('after session 4'!I$6:I$17,$N15)</f>
        <v>#N/A</v>
      </c>
      <c r="J15" s="16" t="e">
        <f>G15+INDEX('after session 4'!J$6:J$17,$N15)</f>
        <v>#N/A</v>
      </c>
      <c r="K15" s="15" t="e">
        <f>H15+INDEX('after session 4'!K$6:K$17,$N15)</f>
        <v>#N/A</v>
      </c>
      <c r="L15" s="22" t="str">
        <f t="array" ref="L15">IF(ISTEXT(B15),SUM(IF(ISTEXT($B$6:$B$17),IF($K$6:$K$17&gt;K15,1,IF($K$6:$K$17=K15,IF($J$6:$J$17&gt;J15,1,IF($J$6:$J$17=J15,0.5,0)),0)),0))+0.5,"")</f>
        <v/>
      </c>
      <c r="N15" s="1">
        <f>MATCH(ROW()-ROW($A$5),'after session 3'!$U$6:$U$17,0)</f>
        <v>2</v>
      </c>
      <c r="O15" s="1">
        <f t="array" ref="O15">SUM(IF($L$6:$L$17&lt;L15,1,IF($L$6:$L$17&gt;L15,0,IF(ROW($A$6:$A$17)&lt;ROW(),1,0))))</f>
        <v>9</v>
      </c>
      <c r="Q15" s="1"/>
    </row>
    <row r="16" spans="1:17" x14ac:dyDescent="0.2">
      <c r="A16" s="22" t="e">
        <f>INDEX('after session 4'!$A$6:$A$17,N16)</f>
        <v>#N/A</v>
      </c>
      <c r="B16" s="23" t="e">
        <f>VLOOKUP(A16,'before session 1'!$D$6:$E$17,2,FALSE)</f>
        <v>#N/A</v>
      </c>
      <c r="C16" s="15" t="str">
        <f>INDEX('after session 4'!N$6:N$17,$N16)</f>
        <v/>
      </c>
      <c r="D16" s="15" t="str">
        <f>INDEX('after session 4'!O$6:O$17,$N16)</f>
        <v/>
      </c>
      <c r="E16" s="11"/>
      <c r="F16" s="16" t="e">
        <f t="array" ref="F16">SUM(IF($D$6:$D$17=D16,$E$6:$E$17,0))/SUM(IF($D$6:$D$17=D16,1,0))</f>
        <v>#N/A</v>
      </c>
      <c r="G16" s="16" t="e">
        <f t="shared" si="0"/>
        <v>#N/A</v>
      </c>
      <c r="H16" s="15">
        <f t="array" ref="H16">IF(D16&lt;&gt;"",SUM(IF($D$6:$D$17=D16,IF($E$6:$E$17&lt;E16,2,IF($E$6:$E$17=E16,1,0)),0))-1,0)</f>
        <v>0</v>
      </c>
      <c r="I16" s="16" t="e">
        <f>F16+INDEX('after session 4'!I$6:I$17,$N16)</f>
        <v>#N/A</v>
      </c>
      <c r="J16" s="16" t="e">
        <f>G16+INDEX('after session 4'!J$6:J$17,$N16)</f>
        <v>#N/A</v>
      </c>
      <c r="K16" s="15" t="e">
        <f>H16+INDEX('after session 4'!K$6:K$17,$N16)</f>
        <v>#N/A</v>
      </c>
      <c r="L16" s="22" t="str">
        <f t="array" ref="L16">IF(ISTEXT(B16),SUM(IF(ISTEXT($B$6:$B$17),IF($K$6:$K$17&gt;K16,1,IF($K$6:$K$17=K16,IF($J$6:$J$17&gt;J16,1,IF($J$6:$J$17=J16,0.5,0)),0)),0))+0.5,"")</f>
        <v/>
      </c>
      <c r="N16" s="1">
        <f>MATCH(ROW()-ROW($A$5),'after session 3'!$U$6:$U$17,0)</f>
        <v>4</v>
      </c>
      <c r="O16" s="1">
        <f t="array" ref="O16">SUM(IF($L$6:$L$17&lt;L16,1,IF($L$6:$L$17&gt;L16,0,IF(ROW($A$6:$A$17)&lt;ROW(),1,0))))</f>
        <v>10</v>
      </c>
      <c r="Q16" s="1"/>
    </row>
    <row r="17" spans="1:17" x14ac:dyDescent="0.2">
      <c r="A17" s="22" t="e">
        <f>INDEX('after session 4'!$A$6:$A$17,N17)</f>
        <v>#N/A</v>
      </c>
      <c r="B17" s="23" t="e">
        <f>VLOOKUP(A17,'before session 1'!$D$6:$E$17,2,FALSE)</f>
        <v>#N/A</v>
      </c>
      <c r="C17" s="15" t="str">
        <f>INDEX('after session 4'!N$6:N$17,$N17)</f>
        <v/>
      </c>
      <c r="D17" s="15" t="str">
        <f>INDEX('after session 4'!O$6:O$17,$N17)</f>
        <v/>
      </c>
      <c r="E17" s="11"/>
      <c r="F17" s="16" t="e">
        <f t="array" ref="F17">SUM(IF($D$6:$D$17=D17,$E$6:$E$17,0))/SUM(IF($D$6:$D$17=D17,1,0))</f>
        <v>#N/A</v>
      </c>
      <c r="G17" s="16" t="e">
        <f t="shared" si="0"/>
        <v>#N/A</v>
      </c>
      <c r="H17" s="15">
        <f t="array" ref="H17">IF(D17&lt;&gt;"",SUM(IF($D$6:$D$17=D17,IF($E$6:$E$17&lt;E17,2,IF($E$6:$E$17=E17,1,0)),0))-1,0)</f>
        <v>0</v>
      </c>
      <c r="I17" s="16" t="e">
        <f>F17+INDEX('after session 4'!I$6:I$17,$N17)</f>
        <v>#N/A</v>
      </c>
      <c r="J17" s="16" t="e">
        <f>G17+INDEX('after session 4'!J$6:J$17,$N17)</f>
        <v>#N/A</v>
      </c>
      <c r="K17" s="15" t="e">
        <f>H17+INDEX('after session 4'!K$6:K$17,$N17)</f>
        <v>#N/A</v>
      </c>
      <c r="L17" s="22" t="str">
        <f t="array" ref="L17">IF(ISTEXT(B17),SUM(IF(ISTEXT($B$6:$B$17),IF($K$6:$K$17&gt;K17,1,IF($K$6:$K$17=K17,IF($J$6:$J$17&gt;J17,1,IF($J$6:$J$17=J17,0.5,0)),0)),0))+0.5,"")</f>
        <v/>
      </c>
      <c r="N17" s="1">
        <f>MATCH(ROW()-ROW($A$5),'after session 3'!$U$6:$U$17,0)</f>
        <v>5</v>
      </c>
      <c r="O17" s="1">
        <f t="array" ref="O17">SUM(IF($L$6:$L$17&lt;L17,1,IF($L$6:$L$17&gt;L17,0,IF(ROW($A$6:$A$17)&lt;ROW(),1,0))))</f>
        <v>11</v>
      </c>
      <c r="Q17" s="1"/>
    </row>
  </sheetData>
  <sheetProtection sheet="1" objects="1" scenarios="1"/>
  <phoneticPr fontId="3" type="noConversion"/>
  <pageMargins left="0.75" right="0.75" top="1" bottom="1" header="0.5" footer="0.5"/>
  <pageSetup paperSize="9" scale="94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6"/>
  <sheetViews>
    <sheetView workbookViewId="0">
      <selection activeCell="B5" sqref="B5"/>
    </sheetView>
  </sheetViews>
  <sheetFormatPr defaultRowHeight="12.75" x14ac:dyDescent="0.2"/>
  <cols>
    <col min="1" max="1" width="9.140625" style="2"/>
    <col min="2" max="2" width="28.28515625" style="2" customWidth="1"/>
    <col min="3" max="3" width="4.7109375" style="2" customWidth="1"/>
    <col min="4" max="4" width="6.7109375" style="2" customWidth="1"/>
    <col min="5" max="5" width="4.5703125" style="2" customWidth="1"/>
    <col min="6" max="6" width="7.5703125" style="2" customWidth="1"/>
    <col min="7" max="7" width="5" style="2" customWidth="1"/>
    <col min="8" max="8" width="7.28515625" style="2" customWidth="1"/>
    <col min="9" max="9" width="4.85546875" style="2" customWidth="1"/>
    <col min="10" max="10" width="7.28515625" style="2" customWidth="1"/>
    <col min="11" max="11" width="4.85546875" style="2" customWidth="1"/>
    <col min="12" max="12" width="7.28515625" style="2" customWidth="1"/>
    <col min="13" max="13" width="9.140625" style="51"/>
    <col min="14" max="16384" width="9.140625" style="2"/>
  </cols>
  <sheetData>
    <row r="1" spans="1:16" x14ac:dyDescent="0.2">
      <c r="O1" s="1" t="s">
        <v>51</v>
      </c>
    </row>
    <row r="2" spans="1:16" x14ac:dyDescent="0.2">
      <c r="A2" s="40"/>
      <c r="B2" s="19"/>
      <c r="C2" s="18" t="s">
        <v>85</v>
      </c>
      <c r="D2" s="5"/>
      <c r="E2" s="18" t="s">
        <v>85</v>
      </c>
      <c r="F2" s="5"/>
      <c r="G2" s="18" t="s">
        <v>85</v>
      </c>
      <c r="H2" s="5"/>
      <c r="I2" s="18" t="s">
        <v>85</v>
      </c>
      <c r="J2" s="5"/>
      <c r="K2" s="18" t="s">
        <v>85</v>
      </c>
      <c r="L2" s="5"/>
      <c r="M2" s="49" t="s">
        <v>86</v>
      </c>
      <c r="O2" s="1" t="s">
        <v>55</v>
      </c>
      <c r="P2" s="1" t="s">
        <v>87</v>
      </c>
    </row>
    <row r="3" spans="1:16" x14ac:dyDescent="0.2">
      <c r="A3" s="39" t="s">
        <v>68</v>
      </c>
      <c r="B3" s="41" t="s">
        <v>56</v>
      </c>
      <c r="C3" s="26" t="s">
        <v>88</v>
      </c>
      <c r="D3" s="37"/>
      <c r="E3" s="26" t="s">
        <v>89</v>
      </c>
      <c r="F3" s="37"/>
      <c r="G3" s="26" t="s">
        <v>90</v>
      </c>
      <c r="H3" s="37"/>
      <c r="I3" s="26" t="s">
        <v>91</v>
      </c>
      <c r="J3" s="37"/>
      <c r="K3" s="70" t="s">
        <v>130</v>
      </c>
      <c r="L3" s="37"/>
      <c r="M3" s="39" t="s">
        <v>45</v>
      </c>
      <c r="O3" s="1" t="s">
        <v>70</v>
      </c>
    </row>
    <row r="4" spans="1:16" x14ac:dyDescent="0.2">
      <c r="A4" s="21"/>
      <c r="B4" s="42"/>
      <c r="C4" s="8" t="s">
        <v>74</v>
      </c>
      <c r="D4" s="10" t="s">
        <v>92</v>
      </c>
      <c r="E4" s="8" t="s">
        <v>74</v>
      </c>
      <c r="F4" s="10" t="s">
        <v>92</v>
      </c>
      <c r="G4" s="8" t="s">
        <v>74</v>
      </c>
      <c r="H4" s="10" t="s">
        <v>92</v>
      </c>
      <c r="I4" s="8" t="s">
        <v>74</v>
      </c>
      <c r="J4" s="10" t="s">
        <v>92</v>
      </c>
      <c r="K4" s="8" t="s">
        <v>74</v>
      </c>
      <c r="L4" s="10" t="s">
        <v>92</v>
      </c>
      <c r="M4" s="21"/>
      <c r="O4" s="1" t="s">
        <v>64</v>
      </c>
    </row>
    <row r="5" spans="1:16" x14ac:dyDescent="0.2">
      <c r="A5" s="22" t="str">
        <f>IF(ISTEXT(VLOOKUP(P5,'before session 1'!$D$6:$E$17,2,FALSE)),P5,"")</f>
        <v/>
      </c>
      <c r="B5" s="23" t="str">
        <f>IF(ISNUMBER(A5),VLOOKUP(A5,'before session 1'!$D$6:$E$17,2,FALSE),"")</f>
        <v/>
      </c>
      <c r="C5" s="50" t="str">
        <f>IF(ISNUMBER($A5),INDEX('after session 1'!$H$6:$H$17,MATCH(result!$A5,'after session 1'!$A$6:$A$17,0)),"")</f>
        <v/>
      </c>
      <c r="D5" s="25" t="str">
        <f>IF(ISNUMBER($A5),INDEX('after session 1'!$G$6:$G$17,MATCH(result!$A5,'after session 1'!$A$6:$A$17,0)),"")</f>
        <v/>
      </c>
      <c r="E5" s="50" t="str">
        <f>IF(ISNUMBER($A5),INDEX('after session 2'!$K$6:$K$17,MATCH(result!$A5,'after session 2'!$A$6:$A$17,0)),"")</f>
        <v/>
      </c>
      <c r="F5" s="25" t="str">
        <f>IF(ISNUMBER($A5),INDEX('after session 2'!$J$6:$J$17,MATCH(result!$A5,'after session 2'!$A$6:$A$17,0)),"")</f>
        <v/>
      </c>
      <c r="G5" s="50" t="str">
        <f>IF(ISNUMBER($A5),INDEX('after session 3'!$K$6:$K$17,MATCH(result!$A5,'after session 3'!$A$6:$A$17,0)),"")</f>
        <v/>
      </c>
      <c r="H5" s="25" t="str">
        <f>IF(ISNUMBER($A5),INDEX('after session 3'!$J$6:$J$17,MATCH(result!$A5,'after session 3'!$A$6:$A$17,0)),"")</f>
        <v/>
      </c>
      <c r="I5" s="50" t="str">
        <f>IF(ISNUMBER($A5),INDEX('after session 4'!$K$6:$K$17,MATCH(result!$A5,'after session 4'!$A$6:$A$17,0)),"")</f>
        <v/>
      </c>
      <c r="J5" s="25" t="str">
        <f>IF(ISNUMBER($A5),INDEX('after session 4'!$J$6:$J$17,MATCH(result!$A5,'after session 4'!$A$6:$A$17,0)),"")</f>
        <v/>
      </c>
      <c r="K5" s="50" t="str">
        <f>IF(ISNUMBER($A5),INDEX('after session 5'!$K$6:$K$17,MATCH(result!$A5,'after session 5'!$A$6:$A$17,0)),"")</f>
        <v/>
      </c>
      <c r="L5" s="25" t="str">
        <f>IF(ISNUMBER($A5),INDEX('after session 5'!$J$6:$J$17,MATCH(result!$A5,'after session 5'!$A$6:$A$17,0)),"")</f>
        <v/>
      </c>
      <c r="M5" s="22" t="str">
        <f>IF(ISNUMBER($A5),INDEX('after session 5'!$L$6:$L$17,MATCH(result!$A5,'after session 5'!$A$6:$A$17,0)),"")</f>
        <v/>
      </c>
      <c r="O5" s="1">
        <f>MATCH(ROW()-ROW($A$5),'after session 5'!$O$6:$O$17,0)</f>
        <v>1</v>
      </c>
      <c r="P5" s="57" t="e">
        <f>INDEX('after session 5'!$A$6:$A$17,O5)</f>
        <v>#N/A</v>
      </c>
    </row>
    <row r="6" spans="1:16" x14ac:dyDescent="0.2">
      <c r="A6" s="22" t="str">
        <f>IF(ISTEXT(VLOOKUP(P6,'before session 1'!$D$6:$E$17,2,FALSE)),P6,"")</f>
        <v/>
      </c>
      <c r="B6" s="23" t="str">
        <f>IF(ISNUMBER(A6),VLOOKUP(A6,'before session 1'!$D$6:$E$17,2,FALSE),"")</f>
        <v/>
      </c>
      <c r="C6" s="50" t="str">
        <f>IF(ISNUMBER($A6),INDEX('after session 1'!$H$6:$H$17,MATCH(result!A6,'after session 1'!$A$6:$A$17,0)),"")</f>
        <v/>
      </c>
      <c r="D6" s="25" t="str">
        <f>IF(ISNUMBER($A6),INDEX('after session 1'!$G$6:$G$17,MATCH(result!A6,'after session 1'!$A$6:$A$17,0)),"")</f>
        <v/>
      </c>
      <c r="E6" s="50" t="str">
        <f>IF(ISNUMBER($A6),INDEX('after session 2'!$K$6:$K$17,MATCH(result!$A6,'after session 2'!$A$6:$A$17,0)),"")</f>
        <v/>
      </c>
      <c r="F6" s="25" t="str">
        <f>IF(ISNUMBER($A6),INDEX('after session 2'!$J$6:$J$17,MATCH(result!$A6,'after session 2'!$A$6:$A$17,0)),"")</f>
        <v/>
      </c>
      <c r="G6" s="50" t="str">
        <f>IF(ISNUMBER($A6),INDEX('after session 3'!$K$6:$K$17,MATCH(result!$A6,'after session 3'!$A$6:$A$17,0)),"")</f>
        <v/>
      </c>
      <c r="H6" s="25" t="str">
        <f>IF(ISNUMBER($A6),INDEX('after session 3'!$J$6:$J$17,MATCH(result!$A6,'after session 3'!$A$6:$A$17,0)),"")</f>
        <v/>
      </c>
      <c r="I6" s="50" t="str">
        <f>IF(ISNUMBER($A6),INDEX('after session 4'!$K$6:$K$17,MATCH(result!$A6,'after session 4'!$A$6:$A$17,0)),"")</f>
        <v/>
      </c>
      <c r="J6" s="25" t="str">
        <f>IF(ISNUMBER($A6),INDEX('after session 4'!$J$6:$J$17,MATCH(result!$A6,'after session 4'!$A$6:$A$17,0)),"")</f>
        <v/>
      </c>
      <c r="K6" s="50" t="str">
        <f>IF(ISNUMBER($A6),INDEX('after session 5'!$K$6:$K$17,MATCH(result!$A6,'after session 5'!$A$6:$A$17,0)),"")</f>
        <v/>
      </c>
      <c r="L6" s="25" t="str">
        <f>IF(ISNUMBER($A6),INDEX('after session 5'!$J$6:$J$17,MATCH(result!$A6,'after session 5'!$A$6:$A$17,0)),"")</f>
        <v/>
      </c>
      <c r="M6" s="22" t="str">
        <f>IF(ISNUMBER($A6),INDEX('after session 5'!$L$6:$L$17,MATCH(result!$A6,'after session 5'!$A$6:$A$17,0)),"")</f>
        <v/>
      </c>
      <c r="O6" s="1">
        <f>MATCH(ROW()-ROW($A$5),'after session 5'!$O$6:$O$17,0)</f>
        <v>2</v>
      </c>
      <c r="P6" s="57" t="e">
        <f>INDEX('after session 5'!$A$6:$A$17,O6)</f>
        <v>#N/A</v>
      </c>
    </row>
    <row r="7" spans="1:16" x14ac:dyDescent="0.2">
      <c r="A7" s="22" t="str">
        <f>IF(ISTEXT(VLOOKUP(P7,'before session 1'!$D$6:$E$17,2,FALSE)),P7,"")</f>
        <v/>
      </c>
      <c r="B7" s="23" t="str">
        <f>IF(ISNUMBER(A7),VLOOKUP(A7,'before session 1'!$D$6:$E$17,2,FALSE),"")</f>
        <v/>
      </c>
      <c r="C7" s="50" t="str">
        <f>IF(ISNUMBER($A7),INDEX('after session 1'!$H$6:$H$17,MATCH(result!A7,'after session 1'!$A$6:$A$17,0)),"")</f>
        <v/>
      </c>
      <c r="D7" s="25" t="str">
        <f>IF(ISNUMBER($A7),INDEX('after session 1'!$G$6:$G$17,MATCH(result!A7,'after session 1'!$A$6:$A$17,0)),"")</f>
        <v/>
      </c>
      <c r="E7" s="50" t="str">
        <f>IF(ISNUMBER($A7),INDEX('after session 2'!$K$6:$K$17,MATCH(result!$A7,'after session 2'!$A$6:$A$17,0)),"")</f>
        <v/>
      </c>
      <c r="F7" s="25" t="str">
        <f>IF(ISNUMBER($A7),INDEX('after session 2'!$J$6:$J$17,MATCH(result!$A7,'after session 2'!$A$6:$A$17,0)),"")</f>
        <v/>
      </c>
      <c r="G7" s="50" t="str">
        <f>IF(ISNUMBER($A7),INDEX('after session 3'!$K$6:$K$17,MATCH(result!$A7,'after session 3'!$A$6:$A$17,0)),"")</f>
        <v/>
      </c>
      <c r="H7" s="25" t="str">
        <f>IF(ISNUMBER($A7),INDEX('after session 3'!$J$6:$J$17,MATCH(result!$A7,'after session 3'!$A$6:$A$17,0)),"")</f>
        <v/>
      </c>
      <c r="I7" s="50" t="str">
        <f>IF(ISNUMBER($A7),INDEX('after session 4'!$K$6:$K$17,MATCH(result!$A7,'after session 4'!$A$6:$A$17,0)),"")</f>
        <v/>
      </c>
      <c r="J7" s="25" t="str">
        <f>IF(ISNUMBER($A7),INDEX('after session 4'!$J$6:$J$17,MATCH(result!$A7,'after session 4'!$A$6:$A$17,0)),"")</f>
        <v/>
      </c>
      <c r="K7" s="50" t="str">
        <f>IF(ISNUMBER($A7),INDEX('after session 5'!$K$6:$K$17,MATCH(result!$A7,'after session 5'!$A$6:$A$17,0)),"")</f>
        <v/>
      </c>
      <c r="L7" s="25" t="str">
        <f>IF(ISNUMBER($A7),INDEX('after session 5'!$J$6:$J$17,MATCH(result!$A7,'after session 5'!$A$6:$A$17,0)),"")</f>
        <v/>
      </c>
      <c r="M7" s="22" t="str">
        <f>IF(ISNUMBER($A7),INDEX('after session 5'!$L$6:$L$17,MATCH(result!$A7,'after session 5'!$A$6:$A$17,0)),"")</f>
        <v/>
      </c>
      <c r="O7" s="1">
        <f>MATCH(ROW()-ROW($A$5),'after session 5'!$O$6:$O$17,0)</f>
        <v>3</v>
      </c>
      <c r="P7" s="57" t="e">
        <f>INDEX('after session 5'!$A$6:$A$17,O7)</f>
        <v>#N/A</v>
      </c>
    </row>
    <row r="8" spans="1:16" x14ac:dyDescent="0.2">
      <c r="A8" s="22" t="str">
        <f>IF(ISTEXT(VLOOKUP(P8,'before session 1'!$D$6:$E$17,2,FALSE)),P8,"")</f>
        <v/>
      </c>
      <c r="B8" s="23" t="str">
        <f>IF(ISNUMBER(A8),VLOOKUP(A8,'before session 1'!$D$6:$E$17,2,FALSE),"")</f>
        <v/>
      </c>
      <c r="C8" s="50" t="str">
        <f>IF(ISNUMBER($A8),INDEX('after session 1'!$H$6:$H$17,MATCH(result!A8,'after session 1'!$A$6:$A$17,0)),"")</f>
        <v/>
      </c>
      <c r="D8" s="25" t="str">
        <f>IF(ISNUMBER($A8),INDEX('after session 1'!$G$6:$G$17,MATCH(result!A8,'after session 1'!$A$6:$A$17,0)),"")</f>
        <v/>
      </c>
      <c r="E8" s="50" t="str">
        <f>IF(ISNUMBER($A8),INDEX('after session 2'!$K$6:$K$17,MATCH(result!$A8,'after session 2'!$A$6:$A$17,0)),"")</f>
        <v/>
      </c>
      <c r="F8" s="25" t="str">
        <f>IF(ISNUMBER($A8),INDEX('after session 2'!$J$6:$J$17,MATCH(result!$A8,'after session 2'!$A$6:$A$17,0)),"")</f>
        <v/>
      </c>
      <c r="G8" s="50" t="str">
        <f>IF(ISNUMBER($A8),INDEX('after session 3'!$K$6:$K$17,MATCH(result!$A8,'after session 3'!$A$6:$A$17,0)),"")</f>
        <v/>
      </c>
      <c r="H8" s="25" t="str">
        <f>IF(ISNUMBER($A8),INDEX('after session 3'!$J$6:$J$17,MATCH(result!$A8,'after session 3'!$A$6:$A$17,0)),"")</f>
        <v/>
      </c>
      <c r="I8" s="50" t="str">
        <f>IF(ISNUMBER($A8),INDEX('after session 4'!$K$6:$K$17,MATCH(result!$A8,'after session 4'!$A$6:$A$17,0)),"")</f>
        <v/>
      </c>
      <c r="J8" s="25" t="str">
        <f>IF(ISNUMBER($A8),INDEX('after session 4'!$J$6:$J$17,MATCH(result!$A8,'after session 4'!$A$6:$A$17,0)),"")</f>
        <v/>
      </c>
      <c r="K8" s="50" t="str">
        <f>IF(ISNUMBER($A8),INDEX('after session 5'!$K$6:$K$17,MATCH(result!$A8,'after session 5'!$A$6:$A$17,0)),"")</f>
        <v/>
      </c>
      <c r="L8" s="25" t="str">
        <f>IF(ISNUMBER($A8),INDEX('after session 5'!$J$6:$J$17,MATCH(result!$A8,'after session 5'!$A$6:$A$17,0)),"")</f>
        <v/>
      </c>
      <c r="M8" s="22" t="str">
        <f>IF(ISNUMBER($A8),INDEX('after session 5'!$L$6:$L$17,MATCH(result!$A8,'after session 5'!$A$6:$A$17,0)),"")</f>
        <v/>
      </c>
      <c r="O8" s="1">
        <f>MATCH(ROW()-ROW($A$5),'after session 5'!$O$6:$O$17,0)</f>
        <v>4</v>
      </c>
      <c r="P8" s="57" t="e">
        <f>INDEX('after session 5'!$A$6:$A$17,O8)</f>
        <v>#N/A</v>
      </c>
    </row>
    <row r="9" spans="1:16" x14ac:dyDescent="0.2">
      <c r="A9" s="22" t="str">
        <f>IF(ISTEXT(VLOOKUP(P9,'before session 1'!$D$6:$E$17,2,FALSE)),P9,"")</f>
        <v/>
      </c>
      <c r="B9" s="23" t="str">
        <f>IF(ISNUMBER(A9),VLOOKUP(A9,'before session 1'!$D$6:$E$17,2,FALSE),"")</f>
        <v/>
      </c>
      <c r="C9" s="50" t="str">
        <f>IF(ISNUMBER($A9),INDEX('after session 1'!$H$6:$H$17,MATCH(result!A9,'after session 1'!$A$6:$A$17,0)),"")</f>
        <v/>
      </c>
      <c r="D9" s="25" t="str">
        <f>IF(ISNUMBER($A9),INDEX('after session 1'!$G$6:$G$17,MATCH(result!A9,'after session 1'!$A$6:$A$17,0)),"")</f>
        <v/>
      </c>
      <c r="E9" s="50" t="str">
        <f>IF(ISNUMBER($A9),INDEX('after session 2'!$K$6:$K$17,MATCH(result!$A9,'after session 2'!$A$6:$A$17,0)),"")</f>
        <v/>
      </c>
      <c r="F9" s="25" t="str">
        <f>IF(ISNUMBER($A9),INDEX('after session 2'!$J$6:$J$17,MATCH(result!$A9,'after session 2'!$A$6:$A$17,0)),"")</f>
        <v/>
      </c>
      <c r="G9" s="50" t="str">
        <f>IF(ISNUMBER($A9),INDEX('after session 3'!$K$6:$K$17,MATCH(result!$A9,'after session 3'!$A$6:$A$17,0)),"")</f>
        <v/>
      </c>
      <c r="H9" s="25" t="str">
        <f>IF(ISNUMBER($A9),INDEX('after session 3'!$J$6:$J$17,MATCH(result!$A9,'after session 3'!$A$6:$A$17,0)),"")</f>
        <v/>
      </c>
      <c r="I9" s="50" t="str">
        <f>IF(ISNUMBER($A9),INDEX('after session 4'!$K$6:$K$17,MATCH(result!$A9,'after session 4'!$A$6:$A$17,0)),"")</f>
        <v/>
      </c>
      <c r="J9" s="25" t="str">
        <f>IF(ISNUMBER($A9),INDEX('after session 4'!$J$6:$J$17,MATCH(result!$A9,'after session 4'!$A$6:$A$17,0)),"")</f>
        <v/>
      </c>
      <c r="K9" s="50" t="str">
        <f>IF(ISNUMBER($A9),INDEX('after session 5'!$K$6:$K$17,MATCH(result!$A9,'after session 5'!$A$6:$A$17,0)),"")</f>
        <v/>
      </c>
      <c r="L9" s="25" t="str">
        <f>IF(ISNUMBER($A9),INDEX('after session 5'!$J$6:$J$17,MATCH(result!$A9,'after session 5'!$A$6:$A$17,0)),"")</f>
        <v/>
      </c>
      <c r="M9" s="22" t="str">
        <f>IF(ISNUMBER($A9),INDEX('after session 5'!$L$6:$L$17,MATCH(result!$A9,'after session 5'!$A$6:$A$17,0)),"")</f>
        <v/>
      </c>
      <c r="O9" s="1">
        <f>MATCH(ROW()-ROW($A$5),'after session 5'!$O$6:$O$17,0)</f>
        <v>5</v>
      </c>
      <c r="P9" s="57" t="e">
        <f>INDEX('after session 5'!$A$6:$A$17,O9)</f>
        <v>#N/A</v>
      </c>
    </row>
    <row r="10" spans="1:16" x14ac:dyDescent="0.2">
      <c r="A10" s="22" t="str">
        <f>IF(ISTEXT(VLOOKUP(P10,'before session 1'!$D$6:$E$17,2,FALSE)),P10,"")</f>
        <v/>
      </c>
      <c r="B10" s="23" t="str">
        <f>IF(ISNUMBER(A10),VLOOKUP(A10,'before session 1'!$D$6:$E$17,2,FALSE),"")</f>
        <v/>
      </c>
      <c r="C10" s="50" t="str">
        <f>IF(ISNUMBER($A10),INDEX('after session 1'!$H$6:$H$17,MATCH(result!A10,'after session 1'!$A$6:$A$17,0)),"")</f>
        <v/>
      </c>
      <c r="D10" s="25" t="str">
        <f>IF(ISNUMBER($A10),INDEX('after session 1'!$G$6:$G$17,MATCH(result!A10,'after session 1'!$A$6:$A$17,0)),"")</f>
        <v/>
      </c>
      <c r="E10" s="50" t="str">
        <f>IF(ISNUMBER($A10),INDEX('after session 2'!$K$6:$K$17,MATCH(result!$A10,'after session 2'!$A$6:$A$17,0)),"")</f>
        <v/>
      </c>
      <c r="F10" s="25" t="str">
        <f>IF(ISNUMBER($A10),INDEX('after session 2'!$J$6:$J$17,MATCH(result!$A10,'after session 2'!$A$6:$A$17,0)),"")</f>
        <v/>
      </c>
      <c r="G10" s="50" t="str">
        <f>IF(ISNUMBER($A10),INDEX('after session 3'!$K$6:$K$17,MATCH(result!$A10,'after session 3'!$A$6:$A$17,0)),"")</f>
        <v/>
      </c>
      <c r="H10" s="25" t="str">
        <f>IF(ISNUMBER($A10),INDEX('after session 3'!$J$6:$J$17,MATCH(result!$A10,'after session 3'!$A$6:$A$17,0)),"")</f>
        <v/>
      </c>
      <c r="I10" s="50" t="str">
        <f>IF(ISNUMBER($A10),INDEX('after session 4'!$K$6:$K$17,MATCH(result!$A10,'after session 4'!$A$6:$A$17,0)),"")</f>
        <v/>
      </c>
      <c r="J10" s="25" t="str">
        <f>IF(ISNUMBER($A10),INDEX('after session 4'!$J$6:$J$17,MATCH(result!$A10,'after session 4'!$A$6:$A$17,0)),"")</f>
        <v/>
      </c>
      <c r="K10" s="50" t="str">
        <f>IF(ISNUMBER($A10),INDEX('after session 5'!$K$6:$K$17,MATCH(result!$A10,'after session 5'!$A$6:$A$17,0)),"")</f>
        <v/>
      </c>
      <c r="L10" s="25" t="str">
        <f>IF(ISNUMBER($A10),INDEX('after session 5'!$J$6:$J$17,MATCH(result!$A10,'after session 5'!$A$6:$A$17,0)),"")</f>
        <v/>
      </c>
      <c r="M10" s="22" t="str">
        <f>IF(ISNUMBER($A10),INDEX('after session 5'!$L$6:$L$17,MATCH(result!$A10,'after session 5'!$A$6:$A$17,0)),"")</f>
        <v/>
      </c>
      <c r="O10" s="1">
        <f>MATCH(ROW()-ROW($A$5),'after session 5'!$O$6:$O$17,0)</f>
        <v>6</v>
      </c>
      <c r="P10" s="57" t="e">
        <f>INDEX('after session 5'!$A$6:$A$17,O10)</f>
        <v>#N/A</v>
      </c>
    </row>
    <row r="11" spans="1:16" x14ac:dyDescent="0.2">
      <c r="A11" s="22" t="str">
        <f>IF(ISTEXT(VLOOKUP(P11,'before session 1'!$D$6:$E$17,2,FALSE)),P11,"")</f>
        <v/>
      </c>
      <c r="B11" s="23" t="str">
        <f>IF(ISNUMBER(A11),VLOOKUP(A11,'before session 1'!$D$6:$E$17,2,FALSE),"")</f>
        <v/>
      </c>
      <c r="C11" s="50" t="str">
        <f>IF(ISNUMBER($A11),INDEX('after session 1'!$H$6:$H$17,MATCH(result!A11,'after session 1'!$A$6:$A$17,0)),"")</f>
        <v/>
      </c>
      <c r="D11" s="25" t="str">
        <f>IF(ISNUMBER($A11),INDEX('after session 1'!$G$6:$G$17,MATCH(result!A11,'after session 1'!$A$6:$A$17,0)),"")</f>
        <v/>
      </c>
      <c r="E11" s="50" t="str">
        <f>IF(ISNUMBER($A11),INDEX('after session 2'!$K$6:$K$17,MATCH(result!$A11,'after session 2'!$A$6:$A$17,0)),"")</f>
        <v/>
      </c>
      <c r="F11" s="25" t="str">
        <f>IF(ISNUMBER($A11),INDEX('after session 2'!$J$6:$J$17,MATCH(result!$A11,'after session 2'!$A$6:$A$17,0)),"")</f>
        <v/>
      </c>
      <c r="G11" s="50" t="str">
        <f>IF(ISNUMBER($A11),INDEX('after session 3'!$K$6:$K$17,MATCH(result!$A11,'after session 3'!$A$6:$A$17,0)),"")</f>
        <v/>
      </c>
      <c r="H11" s="25" t="str">
        <f>IF(ISNUMBER($A11),INDEX('after session 3'!$J$6:$J$17,MATCH(result!$A11,'after session 3'!$A$6:$A$17,0)),"")</f>
        <v/>
      </c>
      <c r="I11" s="50" t="str">
        <f>IF(ISNUMBER($A11),INDEX('after session 4'!$K$6:$K$17,MATCH(result!$A11,'after session 4'!$A$6:$A$17,0)),"")</f>
        <v/>
      </c>
      <c r="J11" s="25" t="str">
        <f>IF(ISNUMBER($A11),INDEX('after session 4'!$J$6:$J$17,MATCH(result!$A11,'after session 4'!$A$6:$A$17,0)),"")</f>
        <v/>
      </c>
      <c r="K11" s="50" t="str">
        <f>IF(ISNUMBER($A11),INDEX('after session 5'!$K$6:$K$17,MATCH(result!$A11,'after session 5'!$A$6:$A$17,0)),"")</f>
        <v/>
      </c>
      <c r="L11" s="25" t="str">
        <f>IF(ISNUMBER($A11),INDEX('after session 5'!$J$6:$J$17,MATCH(result!$A11,'after session 5'!$A$6:$A$17,0)),"")</f>
        <v/>
      </c>
      <c r="M11" s="22" t="str">
        <f>IF(ISNUMBER($A11),INDEX('after session 5'!$L$6:$L$17,MATCH(result!$A11,'after session 5'!$A$6:$A$17,0)),"")</f>
        <v/>
      </c>
      <c r="O11" s="1">
        <f>MATCH(ROW()-ROW($A$5),'after session 5'!$O$6:$O$17,0)</f>
        <v>7</v>
      </c>
      <c r="P11" s="57" t="e">
        <f>INDEX('after session 5'!$A$6:$A$17,O11)</f>
        <v>#N/A</v>
      </c>
    </row>
    <row r="12" spans="1:16" x14ac:dyDescent="0.2">
      <c r="A12" s="22" t="str">
        <f>IF(ISTEXT(VLOOKUP(P12,'before session 1'!$D$6:$E$17,2,FALSE)),P12,"")</f>
        <v/>
      </c>
      <c r="B12" s="23" t="str">
        <f>IF(ISNUMBER(A12),VLOOKUP(A12,'before session 1'!$D$6:$E$17,2,FALSE),"")</f>
        <v/>
      </c>
      <c r="C12" s="50" t="str">
        <f>IF(ISNUMBER($A12),INDEX('after session 1'!$H$6:$H$17,MATCH(result!A12,'after session 1'!$A$6:$A$17,0)),"")</f>
        <v/>
      </c>
      <c r="D12" s="25" t="str">
        <f>IF(ISNUMBER($A12),INDEX('after session 1'!$G$6:$G$17,MATCH(result!A12,'after session 1'!$A$6:$A$17,0)),"")</f>
        <v/>
      </c>
      <c r="E12" s="50" t="str">
        <f>IF(ISNUMBER($A12),INDEX('after session 2'!$K$6:$K$17,MATCH(result!$A12,'after session 2'!$A$6:$A$17,0)),"")</f>
        <v/>
      </c>
      <c r="F12" s="25" t="str">
        <f>IF(ISNUMBER($A12),INDEX('after session 2'!$J$6:$J$17,MATCH(result!$A12,'after session 2'!$A$6:$A$17,0)),"")</f>
        <v/>
      </c>
      <c r="G12" s="50" t="str">
        <f>IF(ISNUMBER($A12),INDEX('after session 3'!$K$6:$K$17,MATCH(result!$A12,'after session 3'!$A$6:$A$17,0)),"")</f>
        <v/>
      </c>
      <c r="H12" s="25" t="str">
        <f>IF(ISNUMBER($A12),INDEX('after session 3'!$J$6:$J$17,MATCH(result!$A12,'after session 3'!$A$6:$A$17,0)),"")</f>
        <v/>
      </c>
      <c r="I12" s="50" t="str">
        <f>IF(ISNUMBER($A12),INDEX('after session 4'!$K$6:$K$17,MATCH(result!$A12,'after session 4'!$A$6:$A$17,0)),"")</f>
        <v/>
      </c>
      <c r="J12" s="25" t="str">
        <f>IF(ISNUMBER($A12),INDEX('after session 4'!$J$6:$J$17,MATCH(result!$A12,'after session 4'!$A$6:$A$17,0)),"")</f>
        <v/>
      </c>
      <c r="K12" s="50" t="str">
        <f>IF(ISNUMBER($A12),INDEX('after session 5'!$K$6:$K$17,MATCH(result!$A12,'after session 5'!$A$6:$A$17,0)),"")</f>
        <v/>
      </c>
      <c r="L12" s="25" t="str">
        <f>IF(ISNUMBER($A12),INDEX('after session 5'!$J$6:$J$17,MATCH(result!$A12,'after session 5'!$A$6:$A$17,0)),"")</f>
        <v/>
      </c>
      <c r="M12" s="22" t="str">
        <f>IF(ISNUMBER($A12),INDEX('after session 5'!$L$6:$L$17,MATCH(result!$A12,'after session 5'!$A$6:$A$17,0)),"")</f>
        <v/>
      </c>
      <c r="O12" s="1">
        <f>MATCH(ROW()-ROW($A$5),'after session 5'!$O$6:$O$17,0)</f>
        <v>8</v>
      </c>
      <c r="P12" s="57" t="e">
        <f>INDEX('after session 5'!$A$6:$A$17,O12)</f>
        <v>#N/A</v>
      </c>
    </row>
    <row r="13" spans="1:16" x14ac:dyDescent="0.2">
      <c r="A13" s="22" t="str">
        <f>IF(ISTEXT(VLOOKUP(P13,'before session 1'!$D$6:$E$17,2,FALSE)),P13,"")</f>
        <v/>
      </c>
      <c r="B13" s="23" t="str">
        <f>IF(ISNUMBER(A13),VLOOKUP(A13,'before session 1'!$D$6:$E$17,2,FALSE),"")</f>
        <v/>
      </c>
      <c r="C13" s="50" t="str">
        <f>IF(ISNUMBER($A13),INDEX('after session 1'!$H$6:$H$17,MATCH(result!A13,'after session 1'!$A$6:$A$17,0)),"")</f>
        <v/>
      </c>
      <c r="D13" s="25" t="str">
        <f>IF(ISNUMBER($A13),INDEX('after session 1'!$G$6:$G$17,MATCH(result!A13,'after session 1'!$A$6:$A$17,0)),"")</f>
        <v/>
      </c>
      <c r="E13" s="50" t="str">
        <f>IF(ISNUMBER($A13),INDEX('after session 2'!$K$6:$K$17,MATCH(result!$A13,'after session 2'!$A$6:$A$17,0)),"")</f>
        <v/>
      </c>
      <c r="F13" s="25" t="str">
        <f>IF(ISNUMBER($A13),INDEX('after session 2'!$J$6:$J$17,MATCH(result!$A13,'after session 2'!$A$6:$A$17,0)),"")</f>
        <v/>
      </c>
      <c r="G13" s="50" t="str">
        <f>IF(ISNUMBER($A13),INDEX('after session 3'!$K$6:$K$17,MATCH(result!$A13,'after session 3'!$A$6:$A$17,0)),"")</f>
        <v/>
      </c>
      <c r="H13" s="25" t="str">
        <f>IF(ISNUMBER($A13),INDEX('after session 3'!$J$6:$J$17,MATCH(result!$A13,'after session 3'!$A$6:$A$17,0)),"")</f>
        <v/>
      </c>
      <c r="I13" s="50" t="str">
        <f>IF(ISNUMBER($A13),INDEX('after session 4'!$K$6:$K$17,MATCH(result!$A13,'after session 4'!$A$6:$A$17,0)),"")</f>
        <v/>
      </c>
      <c r="J13" s="25" t="str">
        <f>IF(ISNUMBER($A13),INDEX('after session 4'!$J$6:$J$17,MATCH(result!$A13,'after session 4'!$A$6:$A$17,0)),"")</f>
        <v/>
      </c>
      <c r="K13" s="50" t="str">
        <f>IF(ISNUMBER($A13),INDEX('after session 5'!$K$6:$K$17,MATCH(result!$A13,'after session 5'!$A$6:$A$17,0)),"")</f>
        <v/>
      </c>
      <c r="L13" s="25" t="str">
        <f>IF(ISNUMBER($A13),INDEX('after session 5'!$J$6:$J$17,MATCH(result!$A13,'after session 5'!$A$6:$A$17,0)),"")</f>
        <v/>
      </c>
      <c r="M13" s="22" t="str">
        <f>IF(ISNUMBER($A13),INDEX('after session 5'!$L$6:$L$17,MATCH(result!$A13,'after session 5'!$A$6:$A$17,0)),"")</f>
        <v/>
      </c>
      <c r="O13" s="1">
        <f>MATCH(ROW()-ROW($A$5),'after session 5'!$O$6:$O$17,0)</f>
        <v>9</v>
      </c>
      <c r="P13" s="57" t="e">
        <f>INDEX('after session 5'!$A$6:$A$17,O13)</f>
        <v>#N/A</v>
      </c>
    </row>
    <row r="14" spans="1:16" x14ac:dyDescent="0.2">
      <c r="A14" s="22" t="str">
        <f>IF(ISTEXT(VLOOKUP(P14,'before session 1'!$D$6:$E$17,2,FALSE)),P14,"")</f>
        <v/>
      </c>
      <c r="B14" s="23" t="str">
        <f>IF(ISNUMBER(A14),VLOOKUP(A14,'before session 1'!$D$6:$E$17,2,FALSE),"")</f>
        <v/>
      </c>
      <c r="C14" s="50" t="str">
        <f>IF(ISNUMBER($A14),INDEX('after session 1'!$H$6:$H$17,MATCH(result!A14,'after session 1'!$A$6:$A$17,0)),"")</f>
        <v/>
      </c>
      <c r="D14" s="25" t="str">
        <f>IF(ISNUMBER($A14),INDEX('after session 1'!$G$6:$G$17,MATCH(result!A14,'after session 1'!$A$6:$A$17,0)),"")</f>
        <v/>
      </c>
      <c r="E14" s="50" t="str">
        <f>IF(ISNUMBER($A14),INDEX('after session 2'!$K$6:$K$17,MATCH(result!$A14,'after session 2'!$A$6:$A$17,0)),"")</f>
        <v/>
      </c>
      <c r="F14" s="25" t="str">
        <f>IF(ISNUMBER($A14),INDEX('after session 2'!$J$6:$J$17,MATCH(result!$A14,'after session 2'!$A$6:$A$17,0)),"")</f>
        <v/>
      </c>
      <c r="G14" s="50" t="str">
        <f>IF(ISNUMBER($A14),INDEX('after session 3'!$K$6:$K$17,MATCH(result!$A14,'after session 3'!$A$6:$A$17,0)),"")</f>
        <v/>
      </c>
      <c r="H14" s="25" t="str">
        <f>IF(ISNUMBER($A14),INDEX('after session 3'!$J$6:$J$17,MATCH(result!$A14,'after session 3'!$A$6:$A$17,0)),"")</f>
        <v/>
      </c>
      <c r="I14" s="50" t="str">
        <f>IF(ISNUMBER($A14),INDEX('after session 4'!$K$6:$K$17,MATCH(result!$A14,'after session 4'!$A$6:$A$17,0)),"")</f>
        <v/>
      </c>
      <c r="J14" s="25" t="str">
        <f>IF(ISNUMBER($A14),INDEX('after session 4'!$J$6:$J$17,MATCH(result!$A14,'after session 4'!$A$6:$A$17,0)),"")</f>
        <v/>
      </c>
      <c r="K14" s="50" t="str">
        <f>IF(ISNUMBER($A14),INDEX('after session 5'!$K$6:$K$17,MATCH(result!$A14,'after session 5'!$A$6:$A$17,0)),"")</f>
        <v/>
      </c>
      <c r="L14" s="25" t="str">
        <f>IF(ISNUMBER($A14),INDEX('after session 5'!$J$6:$J$17,MATCH(result!$A14,'after session 5'!$A$6:$A$17,0)),"")</f>
        <v/>
      </c>
      <c r="M14" s="22" t="str">
        <f>IF(ISNUMBER($A14),INDEX('after session 5'!$L$6:$L$17,MATCH(result!$A14,'after session 5'!$A$6:$A$17,0)),"")</f>
        <v/>
      </c>
      <c r="O14" s="1">
        <f>MATCH(ROW()-ROW($A$5),'after session 5'!$O$6:$O$17,0)</f>
        <v>10</v>
      </c>
      <c r="P14" s="57" t="e">
        <f>INDEX('after session 5'!$A$6:$A$17,O14)</f>
        <v>#N/A</v>
      </c>
    </row>
    <row r="15" spans="1:16" x14ac:dyDescent="0.2">
      <c r="A15" s="22" t="str">
        <f>IF(ISTEXT(VLOOKUP(P15,'before session 1'!$D$6:$E$17,2,FALSE)),P15,"")</f>
        <v/>
      </c>
      <c r="B15" s="23" t="str">
        <f>IF(ISNUMBER(A15),VLOOKUP(A15,'before session 1'!$D$6:$E$17,2,FALSE),"")</f>
        <v/>
      </c>
      <c r="C15" s="50" t="str">
        <f>IF(ISNUMBER($A15),INDEX('after session 1'!$H$6:$H$17,MATCH(result!A15,'after session 1'!$A$6:$A$17,0)),"")</f>
        <v/>
      </c>
      <c r="D15" s="25" t="str">
        <f>IF(ISNUMBER($A15),INDEX('after session 1'!$G$6:$G$17,MATCH(result!A15,'after session 1'!$A$6:$A$17,0)),"")</f>
        <v/>
      </c>
      <c r="E15" s="50" t="str">
        <f>IF(ISNUMBER($A15),INDEX('after session 2'!$K$6:$K$17,MATCH(result!$A15,'after session 2'!$A$6:$A$17,0)),"")</f>
        <v/>
      </c>
      <c r="F15" s="25" t="str">
        <f>IF(ISNUMBER($A15),INDEX('after session 2'!$J$6:$J$17,MATCH(result!$A15,'after session 2'!$A$6:$A$17,0)),"")</f>
        <v/>
      </c>
      <c r="G15" s="50" t="str">
        <f>IF(ISNUMBER($A15),INDEX('after session 3'!$K$6:$K$17,MATCH(result!$A15,'after session 3'!$A$6:$A$17,0)),"")</f>
        <v/>
      </c>
      <c r="H15" s="25" t="str">
        <f>IF(ISNUMBER($A15),INDEX('after session 3'!$J$6:$J$17,MATCH(result!$A15,'after session 3'!$A$6:$A$17,0)),"")</f>
        <v/>
      </c>
      <c r="I15" s="50" t="str">
        <f>IF(ISNUMBER($A15),INDEX('after session 4'!$K$6:$K$17,MATCH(result!$A15,'after session 4'!$A$6:$A$17,0)),"")</f>
        <v/>
      </c>
      <c r="J15" s="25" t="str">
        <f>IF(ISNUMBER($A15),INDEX('after session 4'!$J$6:$J$17,MATCH(result!$A15,'after session 4'!$A$6:$A$17,0)),"")</f>
        <v/>
      </c>
      <c r="K15" s="50" t="str">
        <f>IF(ISNUMBER($A15),INDEX('after session 5'!$K$6:$K$17,MATCH(result!$A15,'after session 5'!$A$6:$A$17,0)),"")</f>
        <v/>
      </c>
      <c r="L15" s="25" t="str">
        <f>IF(ISNUMBER($A15),INDEX('after session 5'!$J$6:$J$17,MATCH(result!$A15,'after session 5'!$A$6:$A$17,0)),"")</f>
        <v/>
      </c>
      <c r="M15" s="22" t="str">
        <f>IF(ISNUMBER($A15),INDEX('after session 5'!$L$6:$L$17,MATCH(result!$A15,'after session 5'!$A$6:$A$17,0)),"")</f>
        <v/>
      </c>
      <c r="O15" s="1">
        <f>MATCH(ROW()-ROW($A$5),'after session 5'!$O$6:$O$17,0)</f>
        <v>11</v>
      </c>
      <c r="P15" s="57" t="e">
        <f>INDEX('after session 5'!$A$6:$A$17,O15)</f>
        <v>#N/A</v>
      </c>
    </row>
    <row r="16" spans="1:16" x14ac:dyDescent="0.2">
      <c r="A16" s="22" t="str">
        <f>IF(ISTEXT(VLOOKUP(P16,'before session 1'!$D$6:$E$17,2,FALSE)),P16,"")</f>
        <v/>
      </c>
      <c r="B16" s="23" t="str">
        <f>IF(ISNUMBER(A16),VLOOKUP(A16,'before session 1'!$D$6:$E$17,2,FALSE),"")</f>
        <v/>
      </c>
      <c r="C16" s="50" t="str">
        <f>IF(ISNUMBER($A16),INDEX('after session 1'!$H$6:$H$17,MATCH(result!A16,'after session 1'!$A$6:$A$17,0)),"")</f>
        <v/>
      </c>
      <c r="D16" s="25" t="str">
        <f>IF(ISNUMBER($A16),INDEX('after session 1'!$G$6:$G$17,MATCH(result!A16,'after session 1'!$A$6:$A$17,0)),"")</f>
        <v/>
      </c>
      <c r="E16" s="50" t="str">
        <f>IF(ISNUMBER($A16),INDEX('after session 2'!$K$6:$K$17,MATCH(result!$A16,'after session 2'!$A$6:$A$17,0)),"")</f>
        <v/>
      </c>
      <c r="F16" s="25" t="str">
        <f>IF(ISNUMBER($A16),INDEX('after session 2'!$J$6:$J$17,MATCH(result!$A16,'after session 2'!$A$6:$A$17,0)),"")</f>
        <v/>
      </c>
      <c r="G16" s="50" t="str">
        <f>IF(ISNUMBER($A16),INDEX('after session 3'!$K$6:$K$17,MATCH(result!$A16,'after session 3'!$A$6:$A$17,0)),"")</f>
        <v/>
      </c>
      <c r="H16" s="25" t="str">
        <f>IF(ISNUMBER($A16),INDEX('after session 3'!$J$6:$J$17,MATCH(result!$A16,'after session 3'!$A$6:$A$17,0)),"")</f>
        <v/>
      </c>
      <c r="I16" s="50" t="str">
        <f>IF(ISNUMBER($A16),INDEX('after session 4'!$K$6:$K$17,MATCH(result!$A16,'after session 4'!$A$6:$A$17,0)),"")</f>
        <v/>
      </c>
      <c r="J16" s="25" t="str">
        <f>IF(ISNUMBER($A16),INDEX('after session 4'!$J$6:$J$17,MATCH(result!$A16,'after session 4'!$A$6:$A$17,0)),"")</f>
        <v/>
      </c>
      <c r="K16" s="50" t="str">
        <f>IF(ISNUMBER($A16),INDEX('after session 5'!$K$6:$K$17,MATCH(result!$A16,'after session 5'!$A$6:$A$17,0)),"")</f>
        <v/>
      </c>
      <c r="L16" s="25" t="str">
        <f>IF(ISNUMBER($A16),INDEX('after session 5'!$J$6:$J$17,MATCH(result!$A16,'after session 5'!$A$6:$A$17,0)),"")</f>
        <v/>
      </c>
      <c r="M16" s="22" t="str">
        <f>IF(ISNUMBER($A16),INDEX('after session 5'!$L$6:$L$17,MATCH(result!$A16,'after session 5'!$A$6:$A$17,0)),"")</f>
        <v/>
      </c>
      <c r="O16" s="1">
        <f>MATCH(ROW()-ROW($A$5),'after session 5'!$O$6:$O$17,0)</f>
        <v>12</v>
      </c>
      <c r="P16" s="57" t="e">
        <f>INDEX('after session 5'!$A$6:$A$17,O16)</f>
        <v>#N/A</v>
      </c>
    </row>
  </sheetData>
  <sheetProtection sheet="1" objects="1" scenarios="1"/>
  <phoneticPr fontId="3" type="noConversion"/>
  <pageMargins left="0.75" right="0.75" top="1" bottom="1" header="0.5" footer="0.5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9"/>
  <sheetViews>
    <sheetView topLeftCell="A49" workbookViewId="0">
      <selection activeCell="J33" sqref="J33"/>
    </sheetView>
  </sheetViews>
  <sheetFormatPr defaultRowHeight="12.75" x14ac:dyDescent="0.2"/>
  <cols>
    <col min="2" max="2" width="13.7109375" customWidth="1"/>
    <col min="3" max="3" width="11.42578125" customWidth="1"/>
    <col min="4" max="4" width="3.5703125" customWidth="1"/>
    <col min="6" max="6" width="7.5703125" style="58" customWidth="1"/>
    <col min="7" max="8" width="9.140625" style="58"/>
    <col min="9" max="9" width="19.42578125" customWidth="1"/>
  </cols>
  <sheetData>
    <row r="1" spans="1:9" x14ac:dyDescent="0.2">
      <c r="I1" t="s">
        <v>107</v>
      </c>
    </row>
    <row r="2" spans="1:9" x14ac:dyDescent="0.2">
      <c r="I2" t="str">
        <f>CONCATENATE("&lt;tr&gt;&lt;th&gt;&amp;nbsp;&lt;/th&gt;&lt;th rowspan=",TEXT(6+H5,"#"),"&gt;&amp;nbsp;&amp;nbsp;&lt;/th&gt;")</f>
        <v>&lt;tr&gt;&lt;th&gt;&amp;nbsp;&lt;/th&gt;&lt;th rowspan=6&gt;&amp;nbsp;&amp;nbsp;&lt;/th&gt;</v>
      </c>
    </row>
    <row r="3" spans="1:9" x14ac:dyDescent="0.2">
      <c r="I3" t="str">
        <f>CONCATENATE("&lt;th colspan=3&gt;Round 1&lt;/th&gt;&lt;td colspan=2&gt;&lt;font size=-1&gt;",'after session 1'!F$1," boards&lt;/font&gt;&lt;/td&gt;&lt;th rowspan=",TEXT(6+H$5,"#"),"&gt;&amp;nbsp;&amp;nbsp;&lt;/th&gt;")</f>
        <v>&lt;th colspan=3&gt;Round 1&lt;/th&gt;&lt;td colspan=2&gt;&lt;font size=-1&gt; boards&lt;/font&gt;&lt;/td&gt;&lt;th rowspan=6&gt;&amp;nbsp;&amp;nbsp;&lt;/th&gt;</v>
      </c>
    </row>
    <row r="4" spans="1:9" ht="15" customHeight="1" x14ac:dyDescent="0.2">
      <c r="B4" s="41" t="s">
        <v>56</v>
      </c>
      <c r="C4" s="13"/>
      <c r="D4" s="14"/>
      <c r="E4" s="27"/>
      <c r="F4" s="59"/>
      <c r="G4" s="60"/>
      <c r="I4" t="str">
        <f>CONCATENATE("&lt;th colspan=3&gt;Round 2&lt;/th&gt;&lt;td colspan=2&gt;&lt;font size=-1&gt;",'after session 2'!F$1," boards&lt;/font&gt;&lt;/td&gt;&lt;th rowspan=",TEXT(6+H$5,"#"),"&gt;&amp;nbsp;&amp;nbsp;&lt;/th&gt;")</f>
        <v>&lt;th colspan=3&gt;Round 2&lt;/th&gt;&lt;td colspan=2&gt;&lt;font size=-1&gt; boards&lt;/font&gt;&lt;/td&gt;&lt;th rowspan=6&gt;&amp;nbsp;&amp;nbsp;&lt;/th&gt;</v>
      </c>
    </row>
    <row r="5" spans="1:9" x14ac:dyDescent="0.2">
      <c r="B5" s="42"/>
      <c r="C5" s="8" t="s">
        <v>61</v>
      </c>
      <c r="D5" s="9" t="s">
        <v>62</v>
      </c>
      <c r="E5" s="31" t="s">
        <v>71</v>
      </c>
      <c r="F5" s="61" t="s">
        <v>73</v>
      </c>
      <c r="G5" s="62" t="s">
        <v>74</v>
      </c>
      <c r="H5" s="58">
        <f>'before session 1'!H2</f>
        <v>0</v>
      </c>
      <c r="I5" t="str">
        <f>CONCATENATE("&lt;th colspan=3&gt;Round 3&lt;/th&gt;&lt;td colspan=2&gt;&lt;font size=-1&gt;",'after session 3'!F$1," boards&lt;/font&gt;&lt;/td&gt;&lt;th rowspan=",TEXT(6+H$5,"#"),"&gt;&amp;nbsp;&amp;nbsp;&lt;/th&gt;")</f>
        <v>&lt;th colspan=3&gt;Round 3&lt;/th&gt;&lt;td colspan=2&gt;&lt;font size=-1&gt; boards&lt;/font&gt;&lt;/td&gt;&lt;th rowspan=6&gt;&amp;nbsp;&amp;nbsp;&lt;/th&gt;</v>
      </c>
    </row>
    <row r="6" spans="1:9" x14ac:dyDescent="0.2">
      <c r="A6" t="e">
        <f>VLOOKUP(I16,G218:H249,2,FALSE)</f>
        <v>#N/A</v>
      </c>
      <c r="H6" s="58" t="s">
        <v>97</v>
      </c>
      <c r="I6" t="str">
        <f>CONCATENATE("&lt;th colspan=3&gt;Round 4&lt;/th&gt;&lt;td colspan=2&gt;&lt;font size=-1&gt;",'after session 5'!F$1," boards&lt;/font&gt;&lt;/td&gt;&lt;th rowspan=",TEXT(6+H$5,"#"),"&gt;&amp;nbsp;&amp;nbsp;&lt;/th&gt;")</f>
        <v>&lt;th colspan=3&gt;Round 4&lt;/th&gt;&lt;td colspan=2&gt;&lt;font size=-1&gt; boards&lt;/font&gt;&lt;/td&gt;&lt;th rowspan=6&gt;&amp;nbsp;&amp;nbsp;&lt;/th&gt;</v>
      </c>
    </row>
    <row r="7" spans="1:9" x14ac:dyDescent="0.2">
      <c r="I7" t="str">
        <f>CONCATENATE("&lt;th colspan=3&gt;Round 5&lt;/th&gt;&lt;td colspan=2&gt;&lt;font size=-1&gt;",'after session 5'!F$1," boards&lt;/font&gt;&lt;/td&gt;&lt;th rowspan=",TEXT(6+H$5,"#"),"&gt;&amp;nbsp;&amp;nbsp;&lt;/th&gt;")</f>
        <v>&lt;th colspan=3&gt;Round 5&lt;/th&gt;&lt;td colspan=2&gt;&lt;font size=-1&gt; boards&lt;/font&gt;&lt;/td&gt;&lt;th rowspan=6&gt;&amp;nbsp;&amp;nbsp;&lt;/th&gt;</v>
      </c>
    </row>
    <row r="8" spans="1:9" x14ac:dyDescent="0.2">
      <c r="I8" t="s">
        <v>98</v>
      </c>
    </row>
    <row r="9" spans="1:9" x14ac:dyDescent="0.2">
      <c r="I9" t="s">
        <v>99</v>
      </c>
    </row>
    <row r="10" spans="1:9" x14ac:dyDescent="0.2">
      <c r="G10" s="63">
        <v>1</v>
      </c>
      <c r="H10" t="s">
        <v>100</v>
      </c>
      <c r="I10" t="s">
        <v>101</v>
      </c>
    </row>
    <row r="11" spans="1:9" x14ac:dyDescent="0.2">
      <c r="G11" s="63">
        <v>2</v>
      </c>
      <c r="H11" t="s">
        <v>102</v>
      </c>
      <c r="I11" t="s">
        <v>103</v>
      </c>
    </row>
    <row r="12" spans="1:9" x14ac:dyDescent="0.2">
      <c r="G12" s="63">
        <v>3</v>
      </c>
      <c r="H12" t="s">
        <v>104</v>
      </c>
      <c r="I12" t="s">
        <v>103</v>
      </c>
    </row>
    <row r="13" spans="1:9" x14ac:dyDescent="0.2">
      <c r="G13" s="63">
        <v>4</v>
      </c>
      <c r="H13" t="s">
        <v>105</v>
      </c>
      <c r="I13" t="s">
        <v>103</v>
      </c>
    </row>
    <row r="14" spans="1:9" x14ac:dyDescent="0.2">
      <c r="I14" t="s">
        <v>103</v>
      </c>
    </row>
    <row r="15" spans="1:9" x14ac:dyDescent="0.2">
      <c r="I15" t="s">
        <v>103</v>
      </c>
    </row>
    <row r="16" spans="1:9" x14ac:dyDescent="0.2">
      <c r="I16" s="64" t="s">
        <v>106</v>
      </c>
    </row>
    <row r="17" spans="1:9" x14ac:dyDescent="0.2">
      <c r="I17" t="s">
        <v>99</v>
      </c>
    </row>
    <row r="18" spans="1:9" x14ac:dyDescent="0.2">
      <c r="A18">
        <v>1</v>
      </c>
      <c r="B18" t="e">
        <f>VLOOKUP(C18,'after session 1'!$A$6:B$17,2,FALSE)</f>
        <v>#N/A</v>
      </c>
      <c r="C18" t="str">
        <f>result!A5</f>
        <v/>
      </c>
      <c r="I18" t="e">
        <f>CONCATENATE("&lt;tr&gt;&lt;td bgcolor='#f0d000'&gt;&lt;b&gt;",SUBSTITUTE(B18," ","&amp;nbsp;"),"&lt;/b&gt;&lt;/td&gt;")</f>
        <v>#N/A</v>
      </c>
    </row>
    <row r="19" spans="1:9" x14ac:dyDescent="0.2">
      <c r="B19" t="e">
        <f>VLOOKUP(C18,'after session 1'!$A$6:B$17,2,FALSE)</f>
        <v>#N/A</v>
      </c>
      <c r="C19" t="e">
        <f>VLOOKUP(C18,'after session 1'!$A$6:C$17,3,FALSE)</f>
        <v>#N/A</v>
      </c>
      <c r="D19" t="e">
        <f>VLOOKUP(C18,'after session 1'!$A$6:D$17,4,FALSE)</f>
        <v>#N/A</v>
      </c>
      <c r="E19" t="e">
        <f>VLOOKUP(C18,'after session 1'!$A$6:E$17,5,FALSE)</f>
        <v>#N/A</v>
      </c>
      <c r="F19" t="e">
        <f>VLOOKUP(C18,'after session 1'!$A$6:H$17,8,FALSE)</f>
        <v>#N/A</v>
      </c>
      <c r="G19" s="58" t="e">
        <f>VLOOKUP(C18,'after session 1'!$A$6:G$17,7,FALSE)</f>
        <v>#N/A</v>
      </c>
      <c r="H19" s="58" t="e">
        <f>VLOOKUP(D19,$G$10:$H$13,2,TRUE)</f>
        <v>#N/A</v>
      </c>
      <c r="I19" t="str">
        <f>IF(ISNA(H19),"&lt;td colspan=5&gt;&amp;nbsp;&lt;/td&gt;",CONCATENATE("&lt;td bgcolor='#",H19,"'&gt;",C19,"&lt;/td&gt;&lt;td bgcolor='#",H19,"'&gt;",D19,"&lt;/td&gt;&lt;td bgcolor='#",H19,"'&gt;",E19,"&lt;/td&gt;&lt;td bgcolor='#",H19,"'&gt;",F19,"&lt;/td&gt;&lt;td bgcolor='#",H19,"'&gt;",TEXT(G19,"#0.0"),"&lt;/td&gt;"))</f>
        <v>&lt;td colspan=5&gt;&amp;nbsp;&lt;/td&gt;</v>
      </c>
    </row>
    <row r="20" spans="1:9" x14ac:dyDescent="0.2">
      <c r="B20" t="e">
        <f>VLOOKUP(C18,'after session 2'!$A$6:B$17,2,FALSE)</f>
        <v>#N/A</v>
      </c>
      <c r="C20" t="e">
        <f>VLOOKUP(C18,'after session 2'!$A$6:C$17,3,FALSE)</f>
        <v>#N/A</v>
      </c>
      <c r="D20" t="e">
        <f>VLOOKUP(C18,'after session 2'!$A$6:D$17,4,FALSE)</f>
        <v>#N/A</v>
      </c>
      <c r="E20" t="e">
        <f>VLOOKUP(C18,'after session 2'!$A$6:E$17,5,FALSE)</f>
        <v>#N/A</v>
      </c>
      <c r="F20" t="e">
        <f>VLOOKUP(C18,'after session 2'!$A$6:H$17,8,FALSE)</f>
        <v>#N/A</v>
      </c>
      <c r="G20" s="58" t="e">
        <f>VLOOKUP(C18,'after session 2'!$A$6:G$17,7,FALSE)</f>
        <v>#N/A</v>
      </c>
      <c r="H20" s="58" t="e">
        <f>VLOOKUP(D20,$G$10:$H$13,2,TRUE)</f>
        <v>#N/A</v>
      </c>
      <c r="I20" t="str">
        <f>IF(ISNA(H20),"&lt;td colspan=5&gt;&amp;nbsp;&lt;/td&gt;",CONCATENATE("&lt;td bgcolor='#",H20,"'&gt;",C20,"&lt;/td&gt;&lt;td bgcolor='#",H20,"'&gt;",D20,"&lt;/td&gt;&lt;td bgcolor='#",H20,"'&gt;",E20,"&lt;/td&gt;&lt;td bgcolor='#",H20,"'&gt;",F20,"&lt;/td&gt;&lt;td bgcolor='#",H20,"'&gt;",TEXT(G20,"#0.0"),"&lt;/td&gt;"))</f>
        <v>&lt;td colspan=5&gt;&amp;nbsp;&lt;/td&gt;</v>
      </c>
    </row>
    <row r="21" spans="1:9" x14ac:dyDescent="0.2">
      <c r="B21" t="e">
        <f>VLOOKUP(C18,'after session 3'!$A$6:B$17,2,FALSE)</f>
        <v>#N/A</v>
      </c>
      <c r="C21" t="e">
        <f>VLOOKUP(C18,'after session 3'!$A$6:C$17,3,FALSE)</f>
        <v>#N/A</v>
      </c>
      <c r="D21" t="e">
        <f>VLOOKUP(C18,'after session 3'!$A$6:D$17,4,FALSE)</f>
        <v>#N/A</v>
      </c>
      <c r="E21" t="e">
        <f>VLOOKUP(C18,'after session 3'!$A$6:E$17,5,FALSE)</f>
        <v>#N/A</v>
      </c>
      <c r="F21" t="e">
        <f>VLOOKUP(C18,'after session 3'!$A$6:H$17,8,FALSE)</f>
        <v>#N/A</v>
      </c>
      <c r="G21" s="58" t="e">
        <f>VLOOKUP(C18,'after session 3'!$A$6:G$17,7,FALSE)</f>
        <v>#N/A</v>
      </c>
      <c r="H21" s="58" t="e">
        <f>VLOOKUP(D21,$G$10:$H$13,2,TRUE)</f>
        <v>#N/A</v>
      </c>
      <c r="I21" t="str">
        <f>IF(ISNA(H21),"&lt;td colspan=5&gt;&amp;nbsp;&lt;/td&gt;",CONCATENATE("&lt;td bgcolor='#",H21,"'&gt;",C21,"&lt;/td&gt;&lt;td bgcolor='#",H21,"'&gt;",D21,"&lt;/td&gt;&lt;td bgcolor='#",H21,"'&gt;",E21,"&lt;/td&gt;&lt;td bgcolor='#",H21,"'&gt;",F21,"&lt;/td&gt;&lt;td bgcolor='#",H21,"'&gt;",TEXT(G21,"#0.0"),"&lt;/td&gt;"))</f>
        <v>&lt;td colspan=5&gt;&amp;nbsp;&lt;/td&gt;</v>
      </c>
    </row>
    <row r="22" spans="1:9" x14ac:dyDescent="0.2">
      <c r="B22" t="e">
        <f>VLOOKUP(C18,'after session 4'!$A$6:B$17,2,FALSE)</f>
        <v>#N/A</v>
      </c>
      <c r="C22" t="e">
        <f>VLOOKUP(C18,'after session 4'!$A$6:C$17,3,FALSE)</f>
        <v>#N/A</v>
      </c>
      <c r="D22" t="e">
        <f>VLOOKUP(C18,'after session 4'!$A$6:D$17,4,FALSE)</f>
        <v>#N/A</v>
      </c>
      <c r="E22" t="e">
        <f>VLOOKUP(C18,'after session 4'!$A$6:E$17,5,FALSE)</f>
        <v>#N/A</v>
      </c>
      <c r="F22" t="e">
        <f>VLOOKUP(C18,'after session 4'!$A$6:H$17,8,FALSE)</f>
        <v>#N/A</v>
      </c>
      <c r="G22" s="58" t="e">
        <f>VLOOKUP(C18,'after session 4'!$A$6:G$17,7,FALSE)</f>
        <v>#N/A</v>
      </c>
      <c r="H22" s="58" t="e">
        <f>VLOOKUP(D22,$G$10:$H$13,2,TRUE)</f>
        <v>#N/A</v>
      </c>
      <c r="I22" t="str">
        <f>IF(ISNA(H22),"&lt;td colspan=5&gt;&amp;nbsp;&lt;/td&gt;",CONCATENATE("&lt;td bgcolor='#",H22,"'&gt;",C22,"&lt;/td&gt;&lt;td bgcolor='#",H22,"'&gt;",D22,"&lt;/td&gt;&lt;td bgcolor='#",H22,"'&gt;",E22,"&lt;/td&gt;&lt;td bgcolor='#",H22,"'&gt;",F22,"&lt;/td&gt;&lt;td bgcolor='#",H22,"'&gt;",TEXT(G22,"#0.0"),"&lt;/td&gt;"))</f>
        <v>&lt;td colspan=5&gt;&amp;nbsp;&lt;/td&gt;</v>
      </c>
    </row>
    <row r="23" spans="1:9" x14ac:dyDescent="0.2">
      <c r="B23" t="e">
        <f>VLOOKUP(C18,'after session 5'!$A$6:B$17,2,FALSE)</f>
        <v>#N/A</v>
      </c>
      <c r="C23" t="e">
        <f>VLOOKUP(C18,'after session 5'!$A$6:C$17,3,FALSE)</f>
        <v>#N/A</v>
      </c>
      <c r="D23" t="e">
        <f>VLOOKUP(C18,'after session 5'!$A$6:D$17,4,FALSE)</f>
        <v>#N/A</v>
      </c>
      <c r="E23" t="e">
        <f>VLOOKUP(C18,'after session 5'!$A$6:E$17,5,FALSE)</f>
        <v>#N/A</v>
      </c>
      <c r="F23" t="e">
        <f>VLOOKUP(C18,'after session 5'!$A$6:H$17,8,FALSE)</f>
        <v>#N/A</v>
      </c>
      <c r="G23" s="58" t="e">
        <f>VLOOKUP(C18,'after session 5'!$A$6:G$17,7,FALSE)</f>
        <v>#N/A</v>
      </c>
      <c r="H23" s="58" t="e">
        <f>VLOOKUP(D23,$G$10:$H$13,2,TRUE)</f>
        <v>#N/A</v>
      </c>
      <c r="I23" t="str">
        <f>IF(ISNA(H23),"&lt;td colspan=5&gt;&amp;nbsp;&lt;/td&gt;",CONCATENATE("&lt;td bgcolor='#",H23,"'&gt;",C23,"&lt;/td&gt;&lt;td bgcolor='#",H23,"'&gt;",D23,"&lt;/td&gt;&lt;td bgcolor='#",H23,"'&gt;",E23,"&lt;/td&gt;&lt;td bgcolor='#",H23,"'&gt;",F23,"&lt;/td&gt;&lt;td bgcolor='#",H23,"'&gt;",TEXT(G23,"#0.0"),"&lt;/td&gt;"))</f>
        <v>&lt;td colspan=5&gt;&amp;nbsp;&lt;/td&gt;</v>
      </c>
    </row>
    <row r="24" spans="1:9" x14ac:dyDescent="0.2">
      <c r="B24" t="e">
        <f>VLOOKUP(C18,'after session 5'!$A$6:B$17,2,FALSE)</f>
        <v>#N/A</v>
      </c>
      <c r="C24" t="s">
        <v>97</v>
      </c>
      <c r="D24" t="s">
        <v>97</v>
      </c>
      <c r="E24" t="s">
        <v>97</v>
      </c>
      <c r="F24" t="e">
        <f>VLOOKUP(C18,'after session 5'!$A$6:O$17,11,FALSE)</f>
        <v>#N/A</v>
      </c>
      <c r="G24" s="65" t="e">
        <f>VLOOKUP(C18,'after session 5'!$A$6:N$17,10,FALSE)</f>
        <v>#N/A</v>
      </c>
      <c r="I24" t="e">
        <f>CONCATENATE("&lt;th&gt;",TEXT(F24,"#"),"&lt;/th&gt;&lt;th&gt;",TEXT(G24,"#0.00"),"&lt;/th&gt;&lt;/tr&gt;")</f>
        <v>#N/A</v>
      </c>
    </row>
    <row r="25" spans="1:9" x14ac:dyDescent="0.2">
      <c r="A25">
        <f>1+A18</f>
        <v>2</v>
      </c>
      <c r="B25" t="e">
        <f>VLOOKUP(C25,'after session 1'!$A$6:B$17,2,FALSE)</f>
        <v>#N/A</v>
      </c>
      <c r="C25" t="str">
        <f>result!A6</f>
        <v/>
      </c>
      <c r="I25" t="e">
        <f>CONCATENATE("&lt;tr&gt;&lt;td bgcolor='#d0d0d0'&gt;&lt;b&gt;",SUBSTITUTE(B25," ","&amp;nbsp;"),"&lt;/b&gt;&lt;/td&gt;")</f>
        <v>#N/A</v>
      </c>
    </row>
    <row r="26" spans="1:9" x14ac:dyDescent="0.2">
      <c r="B26" t="e">
        <f>VLOOKUP(C25,'after session 1'!$A$6:B$17,2,FALSE)</f>
        <v>#N/A</v>
      </c>
      <c r="C26" t="e">
        <f>VLOOKUP(C25,'after session 1'!$A$6:C$17,3,FALSE)</f>
        <v>#N/A</v>
      </c>
      <c r="D26" t="e">
        <f>VLOOKUP(C25,'after session 1'!$A$6:D$17,4,FALSE)</f>
        <v>#N/A</v>
      </c>
      <c r="E26" t="e">
        <f>VLOOKUP(C25,'after session 1'!$A$6:E$17,5,FALSE)</f>
        <v>#N/A</v>
      </c>
      <c r="F26" t="e">
        <f>VLOOKUP(C25,'after session 1'!$A$6:H$17,8,FALSE)</f>
        <v>#N/A</v>
      </c>
      <c r="G26" s="58" t="e">
        <f>VLOOKUP(C25,'after session 1'!$A$6:G$17,7,FALSE)</f>
        <v>#N/A</v>
      </c>
      <c r="H26" s="58" t="e">
        <f>VLOOKUP(D26,$G$10:$H$13,2,TRUE)</f>
        <v>#N/A</v>
      </c>
      <c r="I26" t="str">
        <f>IF(ISNA(H26),"&lt;td colspan=5&gt;&amp;nbsp;&lt;/td&gt;",CONCATENATE("&lt;td bgcolor='#",H26,"'&gt;",C26,"&lt;/td&gt;&lt;td bgcolor='#",H26,"'&gt;",D26,"&lt;/td&gt;&lt;td bgcolor='#",H26,"'&gt;",E26,"&lt;/td&gt;&lt;td bgcolor='#",H26,"'&gt;",F26,"&lt;/td&gt;&lt;td bgcolor='#",H26,"'&gt;",TEXT(G26,"#0.0"),"&lt;/td&gt;"))</f>
        <v>&lt;td colspan=5&gt;&amp;nbsp;&lt;/td&gt;</v>
      </c>
    </row>
    <row r="27" spans="1:9" x14ac:dyDescent="0.2">
      <c r="B27" t="e">
        <f>VLOOKUP(C25,'after session 2'!$A$6:B$17,2,FALSE)</f>
        <v>#N/A</v>
      </c>
      <c r="C27" t="e">
        <f>VLOOKUP(C25,'after session 2'!$A$6:C$17,3,FALSE)</f>
        <v>#N/A</v>
      </c>
      <c r="D27" t="e">
        <f>VLOOKUP(C25,'after session 2'!$A$6:D$17,4,FALSE)</f>
        <v>#N/A</v>
      </c>
      <c r="E27" t="e">
        <f>VLOOKUP(C25,'after session 2'!$A$6:E$17,5,FALSE)</f>
        <v>#N/A</v>
      </c>
      <c r="F27" t="e">
        <f>VLOOKUP(C25,'after session 2'!$A$6:H$17,8,FALSE)</f>
        <v>#N/A</v>
      </c>
      <c r="G27" s="58" t="e">
        <f>VLOOKUP(C25,'after session 2'!$A$6:G$17,7,FALSE)</f>
        <v>#N/A</v>
      </c>
      <c r="H27" s="58" t="e">
        <f>VLOOKUP(D27,$G$10:$H$13,2,TRUE)</f>
        <v>#N/A</v>
      </c>
      <c r="I27" t="str">
        <f>IF(ISNA(H27),"&lt;td colspan=5&gt;&amp;nbsp;&lt;/td&gt;",CONCATENATE("&lt;td bgcolor='#",H27,"'&gt;",C27,"&lt;/td&gt;&lt;td bgcolor='#",H27,"'&gt;",D27,"&lt;/td&gt;&lt;td bgcolor='#",H27,"'&gt;",E27,"&lt;/td&gt;&lt;td bgcolor='#",H27,"'&gt;",F27,"&lt;/td&gt;&lt;td bgcolor='#",H27,"'&gt;",TEXT(G27,"#0.0"),"&lt;/td&gt;"))</f>
        <v>&lt;td colspan=5&gt;&amp;nbsp;&lt;/td&gt;</v>
      </c>
    </row>
    <row r="28" spans="1:9" x14ac:dyDescent="0.2">
      <c r="B28" t="e">
        <f>VLOOKUP(C25,'after session 3'!$A$6:B$17,2,FALSE)</f>
        <v>#N/A</v>
      </c>
      <c r="C28" t="e">
        <f>VLOOKUP(C25,'after session 3'!$A$6:C$17,3,FALSE)</f>
        <v>#N/A</v>
      </c>
      <c r="D28" t="e">
        <f>VLOOKUP(C25,'after session 3'!$A$6:D$17,4,FALSE)</f>
        <v>#N/A</v>
      </c>
      <c r="E28" t="e">
        <f>VLOOKUP(C25,'after session 3'!$A$6:E$17,5,FALSE)</f>
        <v>#N/A</v>
      </c>
      <c r="F28" t="e">
        <f>VLOOKUP(C25,'after session 3'!$A$6:H$17,8,FALSE)</f>
        <v>#N/A</v>
      </c>
      <c r="G28" s="58" t="e">
        <f>VLOOKUP(C25,'after session 3'!$A$6:G$17,7,FALSE)</f>
        <v>#N/A</v>
      </c>
      <c r="H28" s="58" t="e">
        <f>VLOOKUP(D28,$G$10:$H$13,2,TRUE)</f>
        <v>#N/A</v>
      </c>
      <c r="I28" t="str">
        <f>IF(ISNA(H28),"&lt;td colspan=5&gt;&amp;nbsp;&lt;/td&gt;",CONCATENATE("&lt;td bgcolor='#",H28,"'&gt;",C28,"&lt;/td&gt;&lt;td bgcolor='#",H28,"'&gt;",D28,"&lt;/td&gt;&lt;td bgcolor='#",H28,"'&gt;",E28,"&lt;/td&gt;&lt;td bgcolor='#",H28,"'&gt;",F28,"&lt;/td&gt;&lt;td bgcolor='#",H28,"'&gt;",TEXT(G28,"#0.0"),"&lt;/td&gt;"))</f>
        <v>&lt;td colspan=5&gt;&amp;nbsp;&lt;/td&gt;</v>
      </c>
    </row>
    <row r="29" spans="1:9" x14ac:dyDescent="0.2">
      <c r="B29" t="e">
        <f>VLOOKUP(C25,'after session 4'!$A$6:B$17,2,FALSE)</f>
        <v>#N/A</v>
      </c>
      <c r="C29" t="e">
        <f>VLOOKUP(C25,'after session 4'!$A$6:C$17,3,FALSE)</f>
        <v>#N/A</v>
      </c>
      <c r="D29" t="e">
        <f>VLOOKUP(C25,'after session 4'!$A$6:D$17,4,FALSE)</f>
        <v>#N/A</v>
      </c>
      <c r="E29" t="e">
        <f>VLOOKUP(C25,'after session 4'!$A$6:E$17,5,FALSE)</f>
        <v>#N/A</v>
      </c>
      <c r="F29" t="e">
        <f>VLOOKUP(C25,'after session 4'!$A$6:H$17,8,FALSE)</f>
        <v>#N/A</v>
      </c>
      <c r="G29" s="58" t="e">
        <f>VLOOKUP(C25,'after session 4'!$A$6:G$17,7,FALSE)</f>
        <v>#N/A</v>
      </c>
      <c r="H29" s="58" t="e">
        <f>VLOOKUP(D29,$G$10:$H$13,2,TRUE)</f>
        <v>#N/A</v>
      </c>
      <c r="I29" t="str">
        <f>IF(ISNA(H29),"&lt;td colspan=5&gt;&amp;nbsp;&lt;/td&gt;",CONCATENATE("&lt;td bgcolor='#",H29,"'&gt;",C29,"&lt;/td&gt;&lt;td bgcolor='#",H29,"'&gt;",D29,"&lt;/td&gt;&lt;td bgcolor='#",H29,"'&gt;",E29,"&lt;/td&gt;&lt;td bgcolor='#",H29,"'&gt;",F29,"&lt;/td&gt;&lt;td bgcolor='#",H29,"'&gt;",TEXT(G29,"#0.0"),"&lt;/td&gt;"))</f>
        <v>&lt;td colspan=5&gt;&amp;nbsp;&lt;/td&gt;</v>
      </c>
    </row>
    <row r="30" spans="1:9" x14ac:dyDescent="0.2">
      <c r="B30" t="e">
        <f>VLOOKUP(C25,'after session 5'!$A$6:B$17,2,FALSE)</f>
        <v>#N/A</v>
      </c>
      <c r="C30" t="e">
        <f>VLOOKUP(C25,'after session 5'!$A$6:C$17,3,FALSE)</f>
        <v>#N/A</v>
      </c>
      <c r="D30" t="e">
        <f>VLOOKUP(C25,'after session 5'!$A$6:D$17,4,FALSE)</f>
        <v>#N/A</v>
      </c>
      <c r="E30" t="e">
        <f>VLOOKUP(C25,'after session 5'!$A$6:E$17,5,FALSE)</f>
        <v>#N/A</v>
      </c>
      <c r="F30" t="e">
        <f>VLOOKUP(C25,'after session 5'!$A$6:H$17,8,FALSE)</f>
        <v>#N/A</v>
      </c>
      <c r="G30" s="58" t="e">
        <f>VLOOKUP(C25,'after session 5'!$A$6:G$17,7,FALSE)</f>
        <v>#N/A</v>
      </c>
      <c r="H30" s="58" t="e">
        <f>VLOOKUP(D30,$G$10:$H$13,2,TRUE)</f>
        <v>#N/A</v>
      </c>
      <c r="I30" t="str">
        <f>IF(ISNA(H30),"&lt;td colspan=5&gt;&amp;nbsp;&lt;/td&gt;",CONCATENATE("&lt;td bgcolor='#",H30,"'&gt;",C30,"&lt;/td&gt;&lt;td bgcolor='#",H30,"'&gt;",D30,"&lt;/td&gt;&lt;td bgcolor='#",H30,"'&gt;",E30,"&lt;/td&gt;&lt;td bgcolor='#",H30,"'&gt;",F30,"&lt;/td&gt;&lt;td bgcolor='#",H30,"'&gt;",TEXT(G30,"#0.0"),"&lt;/td&gt;"))</f>
        <v>&lt;td colspan=5&gt;&amp;nbsp;&lt;/td&gt;</v>
      </c>
    </row>
    <row r="31" spans="1:9" x14ac:dyDescent="0.2">
      <c r="B31" t="e">
        <f>VLOOKUP(C25,'after session 5'!$A$6:B$17,2,FALSE)</f>
        <v>#N/A</v>
      </c>
      <c r="C31" t="s">
        <v>97</v>
      </c>
      <c r="D31" t="s">
        <v>97</v>
      </c>
      <c r="E31" t="s">
        <v>97</v>
      </c>
      <c r="F31" t="e">
        <f>VLOOKUP(C25,'after session 5'!$A$6:O$17,11,FALSE)</f>
        <v>#N/A</v>
      </c>
      <c r="G31" s="65" t="e">
        <f>VLOOKUP(C25,'after session 5'!$A$6:N$17,10,FALSE)</f>
        <v>#N/A</v>
      </c>
      <c r="I31" t="e">
        <f>CONCATENATE("&lt;th&gt;",TEXT(F31,"#"),"&lt;/th&gt;&lt;th&gt;",TEXT(G31,"#0.00"),"&lt;/th&gt;&lt;/tr&gt;")</f>
        <v>#N/A</v>
      </c>
    </row>
    <row r="32" spans="1:9" x14ac:dyDescent="0.2">
      <c r="A32">
        <f>1+A25</f>
        <v>3</v>
      </c>
      <c r="B32" t="e">
        <f>VLOOKUP(C32,'after session 1'!$A$6:B$17,2,FALSE)</f>
        <v>#N/A</v>
      </c>
      <c r="C32" t="str">
        <f>result!A7</f>
        <v/>
      </c>
      <c r="I32" t="e">
        <f>CONCATENATE("&lt;tr&gt;&lt;td bgcolor='#d08060'&gt;&lt;b&gt;",SUBSTITUTE(B32," ","&amp;nbsp;"),"&lt;/b&gt;&lt;/td&gt;")</f>
        <v>#N/A</v>
      </c>
    </row>
    <row r="33" spans="1:16" x14ac:dyDescent="0.2">
      <c r="B33" t="e">
        <f>VLOOKUP(C32,'after session 1'!$A$6:B$17,2,FALSE)</f>
        <v>#N/A</v>
      </c>
      <c r="C33" t="e">
        <f>VLOOKUP(C32,'after session 1'!$A$6:C$17,3,FALSE)</f>
        <v>#N/A</v>
      </c>
      <c r="D33" t="e">
        <f>VLOOKUP(C32,'after session 1'!$A$6:D$17,4,FALSE)</f>
        <v>#N/A</v>
      </c>
      <c r="E33" t="e">
        <f>VLOOKUP(C32,'after session 1'!$A$6:E$17,5,FALSE)</f>
        <v>#N/A</v>
      </c>
      <c r="F33" t="e">
        <f>VLOOKUP(C32,'after session 1'!$A$6:H$17,8,FALSE)</f>
        <v>#N/A</v>
      </c>
      <c r="G33" s="58" t="e">
        <f>VLOOKUP(C32,'after session 1'!$A$6:G$17,7,FALSE)</f>
        <v>#N/A</v>
      </c>
      <c r="H33" s="58" t="e">
        <f>VLOOKUP(D33,$G$10:$H$13,2,TRUE)</f>
        <v>#N/A</v>
      </c>
      <c r="I33" t="str">
        <f>IF(ISNA(H33),"&lt;td colspan=5&gt;&amp;nbsp;&lt;/td&gt;",CONCATENATE("&lt;td bgcolor='#",H33,"'&gt;",C33,"&lt;/td&gt;&lt;td bgcolor='#",H33,"'&gt;",D33,"&lt;/td&gt;&lt;td bgcolor='#",H33,"'&gt;",E33,"&lt;/td&gt;&lt;td bgcolor='#",H33,"'&gt;",F33,"&lt;/td&gt;&lt;td bgcolor='#",H33,"'&gt;",TEXT(G33,"#0.0"),"&lt;/td&gt;"))</f>
        <v>&lt;td colspan=5&gt;&amp;nbsp;&lt;/td&gt;</v>
      </c>
      <c r="J33" t="e">
        <f>VLOOKUP(J32,'after session 1'!$A$6:J$17,3,FALSE)</f>
        <v>#N/A</v>
      </c>
      <c r="K33" t="e">
        <f>VLOOKUP(J32,'after session 1'!$A$6:K$17,4,FALSE)</f>
        <v>#N/A</v>
      </c>
      <c r="L33" t="e">
        <f>VLOOKUP(J32,'after session 1'!$A$6:L$17,5,FALSE)</f>
        <v>#N/A</v>
      </c>
      <c r="M33" t="e">
        <f>VLOOKUP(J32,'after session 1'!$A$6:O$17,8,FALSE)</f>
        <v>#N/A</v>
      </c>
      <c r="N33" s="58" t="e">
        <f>VLOOKUP(J32,'after session 1'!$A$6:N$17,7,FALSE)</f>
        <v>#N/A</v>
      </c>
      <c r="O33" s="58" t="e">
        <f>VLOOKUP(K33,$G$10:$H$13,2,TRUE)</f>
        <v>#N/A</v>
      </c>
      <c r="P33" t="str">
        <f>IF(ISNA(O33),"&lt;td colspan=5&gt;&amp;nbsp;&lt;/td&gt;",CONCATENATE("&lt;td bgcolor='#",O33,"'&gt;",J33,"&lt;/td&gt;&lt;td bgcolor='#",O33,"'&gt;",K33,"&lt;/td&gt;&lt;td bgcolor='#",O33,"'&gt;",L33,"&lt;/td&gt;&lt;td bgcolor='#",O33,"'&gt;",M33,"&lt;/td&gt;&lt;td bgcolor='#",O33,"'&gt;",TEXT(N33,"#0.0"),"&lt;/td&gt;"))</f>
        <v>&lt;td colspan=5&gt;&amp;nbsp;&lt;/td&gt;</v>
      </c>
    </row>
    <row r="34" spans="1:16" x14ac:dyDescent="0.2">
      <c r="B34" t="e">
        <f>VLOOKUP(C32,'after session 2'!$A$6:B$17,2,FALSE)</f>
        <v>#N/A</v>
      </c>
      <c r="C34" t="e">
        <f>VLOOKUP(C32,'after session 2'!$A$6:C$17,3,FALSE)</f>
        <v>#N/A</v>
      </c>
      <c r="D34" t="e">
        <f>VLOOKUP(C32,'after session 2'!$A$6:D$17,4,FALSE)</f>
        <v>#N/A</v>
      </c>
      <c r="E34" t="e">
        <f>VLOOKUP(C32,'after session 2'!$A$6:E$17,5,FALSE)</f>
        <v>#N/A</v>
      </c>
      <c r="F34" t="e">
        <f>VLOOKUP(C32,'after session 2'!$A$6:H$17,8,FALSE)</f>
        <v>#N/A</v>
      </c>
      <c r="G34" s="58" t="e">
        <f>VLOOKUP(C32,'after session 2'!$A$6:G$17,7,FALSE)</f>
        <v>#N/A</v>
      </c>
      <c r="H34" s="58" t="e">
        <f>VLOOKUP(D34,$G$10:$H$13,2,TRUE)</f>
        <v>#N/A</v>
      </c>
      <c r="I34" t="str">
        <f>IF(ISNA(H34),"&lt;td colspan=5&gt;&amp;nbsp;&lt;/td&gt;",CONCATENATE("&lt;td bgcolor='#",H34,"'&gt;",C34,"&lt;/td&gt;&lt;td bgcolor='#",H34,"'&gt;",D34,"&lt;/td&gt;&lt;td bgcolor='#",H34,"'&gt;",E34,"&lt;/td&gt;&lt;td bgcolor='#",H34,"'&gt;",F34,"&lt;/td&gt;&lt;td bgcolor='#",H34,"'&gt;",TEXT(G34,"#0.0"),"&lt;/td&gt;"))</f>
        <v>&lt;td colspan=5&gt;&amp;nbsp;&lt;/td&gt;</v>
      </c>
      <c r="J34" t="e">
        <f>VLOOKUP(J32,'after session 2'!$A$6:J$17,3,FALSE)</f>
        <v>#N/A</v>
      </c>
      <c r="K34" t="e">
        <f>VLOOKUP(J32,'after session 2'!$A$6:K$17,4,FALSE)</f>
        <v>#N/A</v>
      </c>
      <c r="L34" t="e">
        <f>VLOOKUP(J32,'after session 2'!$A$6:L$17,5,FALSE)</f>
        <v>#N/A</v>
      </c>
      <c r="M34" t="e">
        <f>VLOOKUP(J32,'after session 2'!$A$6:O$17,8,FALSE)</f>
        <v>#N/A</v>
      </c>
      <c r="N34" s="58" t="e">
        <f>VLOOKUP(J32,'after session 2'!$A$6:N$17,7,FALSE)</f>
        <v>#N/A</v>
      </c>
      <c r="O34" s="58" t="e">
        <f>VLOOKUP(K34,$G$10:$H$13,2,TRUE)</f>
        <v>#N/A</v>
      </c>
      <c r="P34" t="str">
        <f>IF(ISNA(O34),"&lt;td colspan=5&gt;&amp;nbsp;&lt;/td&gt;",CONCATENATE("&lt;td bgcolor='#",O34,"'&gt;",J34,"&lt;/td&gt;&lt;td bgcolor='#",O34,"'&gt;",K34,"&lt;/td&gt;&lt;td bgcolor='#",O34,"'&gt;",L34,"&lt;/td&gt;&lt;td bgcolor='#",O34,"'&gt;",M34,"&lt;/td&gt;&lt;td bgcolor='#",O34,"'&gt;",TEXT(N34,"#0.0"),"&lt;/td&gt;"))</f>
        <v>&lt;td colspan=5&gt;&amp;nbsp;&lt;/td&gt;</v>
      </c>
    </row>
    <row r="35" spans="1:16" x14ac:dyDescent="0.2">
      <c r="B35" t="e">
        <f>VLOOKUP(C32,'after session 3'!$A$6:B$17,2,FALSE)</f>
        <v>#N/A</v>
      </c>
      <c r="C35" t="e">
        <f>VLOOKUP(C32,'after session 3'!$A$6:C$17,3,FALSE)</f>
        <v>#N/A</v>
      </c>
      <c r="D35" t="e">
        <f>VLOOKUP(C32,'after session 3'!$A$6:D$17,4,FALSE)</f>
        <v>#N/A</v>
      </c>
      <c r="E35" t="e">
        <f>VLOOKUP(C32,'after session 3'!$A$6:E$17,5,FALSE)</f>
        <v>#N/A</v>
      </c>
      <c r="F35" t="e">
        <f>VLOOKUP(C32,'after session 3'!$A$6:H$17,8,FALSE)</f>
        <v>#N/A</v>
      </c>
      <c r="G35" s="58" t="e">
        <f>VLOOKUP(C32,'after session 3'!$A$6:G$17,7,FALSE)</f>
        <v>#N/A</v>
      </c>
      <c r="H35" s="58" t="e">
        <f>VLOOKUP(D35,$G$10:$H$13,2,TRUE)</f>
        <v>#N/A</v>
      </c>
      <c r="I35" t="str">
        <f>IF(ISNA(H35),"&lt;td colspan=5&gt;&amp;nbsp;&lt;/td&gt;",CONCATENATE("&lt;td bgcolor='#",H35,"'&gt;",C35,"&lt;/td&gt;&lt;td bgcolor='#",H35,"'&gt;",D35,"&lt;/td&gt;&lt;td bgcolor='#",H35,"'&gt;",E35,"&lt;/td&gt;&lt;td bgcolor='#",H35,"'&gt;",F35,"&lt;/td&gt;&lt;td bgcolor='#",H35,"'&gt;",TEXT(G35,"#0.0"),"&lt;/td&gt;"))</f>
        <v>&lt;td colspan=5&gt;&amp;nbsp;&lt;/td&gt;</v>
      </c>
      <c r="J35" t="e">
        <f>VLOOKUP(J32,'after session 3'!$A$6:J$17,3,FALSE)</f>
        <v>#N/A</v>
      </c>
      <c r="K35" t="e">
        <f>VLOOKUP(J32,'after session 3'!$A$6:K$17,4,FALSE)</f>
        <v>#N/A</v>
      </c>
      <c r="L35" t="e">
        <f>VLOOKUP(J32,'after session 3'!$A$6:L$17,5,FALSE)</f>
        <v>#N/A</v>
      </c>
      <c r="M35" t="e">
        <f>VLOOKUP(J32,'after session 3'!$A$6:O$17,8,FALSE)</f>
        <v>#N/A</v>
      </c>
      <c r="N35" s="58" t="e">
        <f>VLOOKUP(J32,'after session 3'!$A$6:N$17,7,FALSE)</f>
        <v>#N/A</v>
      </c>
      <c r="O35" s="58" t="e">
        <f>VLOOKUP(K35,$G$10:$H$13,2,TRUE)</f>
        <v>#N/A</v>
      </c>
      <c r="P35" t="str">
        <f>IF(ISNA(O35),"&lt;td colspan=5&gt;&amp;nbsp;&lt;/td&gt;",CONCATENATE("&lt;td bgcolor='#",O35,"'&gt;",J35,"&lt;/td&gt;&lt;td bgcolor='#",O35,"'&gt;",K35,"&lt;/td&gt;&lt;td bgcolor='#",O35,"'&gt;",L35,"&lt;/td&gt;&lt;td bgcolor='#",O35,"'&gt;",M35,"&lt;/td&gt;&lt;td bgcolor='#",O35,"'&gt;",TEXT(N35,"#0.0"),"&lt;/td&gt;"))</f>
        <v>&lt;td colspan=5&gt;&amp;nbsp;&lt;/td&gt;</v>
      </c>
    </row>
    <row r="36" spans="1:16" x14ac:dyDescent="0.2">
      <c r="B36" t="e">
        <f>VLOOKUP(C32,'after session 4'!$A$6:B$17,2,FALSE)</f>
        <v>#N/A</v>
      </c>
      <c r="C36" t="e">
        <f>VLOOKUP(C32,'after session 4'!$A$6:C$17,3,FALSE)</f>
        <v>#N/A</v>
      </c>
      <c r="D36" t="e">
        <f>VLOOKUP(C32,'after session 4'!$A$6:D$17,4,FALSE)</f>
        <v>#N/A</v>
      </c>
      <c r="E36" t="e">
        <f>VLOOKUP(C32,'after session 4'!$A$6:E$17,5,FALSE)</f>
        <v>#N/A</v>
      </c>
      <c r="F36" t="e">
        <f>VLOOKUP(C32,'after session 4'!$A$6:H$17,8,FALSE)</f>
        <v>#N/A</v>
      </c>
      <c r="G36" s="58" t="e">
        <f>VLOOKUP(C32,'after session 4'!$A$6:G$17,7,FALSE)</f>
        <v>#N/A</v>
      </c>
      <c r="H36" s="58" t="e">
        <f>VLOOKUP(D36,$G$10:$H$13,2,TRUE)</f>
        <v>#N/A</v>
      </c>
      <c r="I36" t="str">
        <f>IF(ISNA(H36),"&lt;td colspan=5&gt;&amp;nbsp;&lt;/td&gt;",CONCATENATE("&lt;td bgcolor='#",H36,"'&gt;",C36,"&lt;/td&gt;&lt;td bgcolor='#",H36,"'&gt;",D36,"&lt;/td&gt;&lt;td bgcolor='#",H36,"'&gt;",E36,"&lt;/td&gt;&lt;td bgcolor='#",H36,"'&gt;",F36,"&lt;/td&gt;&lt;td bgcolor='#",H36,"'&gt;",TEXT(G36,"#0.0"),"&lt;/td&gt;"))</f>
        <v>&lt;td colspan=5&gt;&amp;nbsp;&lt;/td&gt;</v>
      </c>
      <c r="J36" t="e">
        <f>VLOOKUP(J32,'after session 4'!$A$6:J$17,3,FALSE)</f>
        <v>#N/A</v>
      </c>
      <c r="K36" t="e">
        <f>VLOOKUP(J32,'after session 4'!$A$6:K$17,4,FALSE)</f>
        <v>#N/A</v>
      </c>
      <c r="L36" t="e">
        <f>VLOOKUP(J33,'after session 4'!$A$6:L$17,5,FALSE)</f>
        <v>#N/A</v>
      </c>
      <c r="M36" t="e">
        <f>VLOOKUP(J32,'after session 4'!$A$6:O$17,8,FALSE)</f>
        <v>#N/A</v>
      </c>
      <c r="N36" s="58" t="e">
        <f>VLOOKUP(J32,'after session 4'!$A$6:N$17,7,FALSE)</f>
        <v>#N/A</v>
      </c>
      <c r="O36" s="58" t="e">
        <f>VLOOKUP(K36,$G$10:$H$13,2,TRUE)</f>
        <v>#N/A</v>
      </c>
      <c r="P36" t="str">
        <f>IF(ISNA(O36),"&lt;td colspan=5&gt;&amp;nbsp;&lt;/td&gt;",CONCATENATE("&lt;td bgcolor='#",O36,"'&gt;",J36,"&lt;/td&gt;&lt;td bgcolor='#",O36,"'&gt;",K36,"&lt;/td&gt;&lt;td bgcolor='#",O36,"'&gt;",L36,"&lt;/td&gt;&lt;td bgcolor='#",O36,"'&gt;",M36,"&lt;/td&gt;&lt;td bgcolor='#",O36,"'&gt;",TEXT(N36,"#0.0"),"&lt;/td&gt;"))</f>
        <v>&lt;td colspan=5&gt;&amp;nbsp;&lt;/td&gt;</v>
      </c>
    </row>
    <row r="37" spans="1:16" x14ac:dyDescent="0.2">
      <c r="B37" t="e">
        <f>VLOOKUP(C32,'after session 5'!$A$6:B$17,2,FALSE)</f>
        <v>#N/A</v>
      </c>
      <c r="C37" t="e">
        <f>VLOOKUP(C32,'after session 5'!$A$6:C$17,3,FALSE)</f>
        <v>#N/A</v>
      </c>
      <c r="D37" t="e">
        <f>VLOOKUP(C32,'after session 5'!$A$6:D$17,4,FALSE)</f>
        <v>#N/A</v>
      </c>
      <c r="E37" t="e">
        <f>VLOOKUP(C32,'after session 5'!$A$6:E$17,5,FALSE)</f>
        <v>#N/A</v>
      </c>
      <c r="F37" t="e">
        <f>VLOOKUP(C32,'after session 5'!$A$6:H$17,8,FALSE)</f>
        <v>#N/A</v>
      </c>
      <c r="G37" s="58" t="e">
        <f>VLOOKUP(C32,'after session 5'!$A$6:G$17,7,FALSE)</f>
        <v>#N/A</v>
      </c>
      <c r="H37" s="58" t="e">
        <f>VLOOKUP(D37,$G$10:$H$13,2,TRUE)</f>
        <v>#N/A</v>
      </c>
      <c r="I37" t="str">
        <f>IF(ISNA(H37),"&lt;td colspan=5&gt;&amp;nbsp;&lt;/td&gt;",CONCATENATE("&lt;td bgcolor='#",H37,"'&gt;",C37,"&lt;/td&gt;&lt;td bgcolor='#",H37,"'&gt;",D37,"&lt;/td&gt;&lt;td bgcolor='#",H37,"'&gt;",E37,"&lt;/td&gt;&lt;td bgcolor='#",H37,"'&gt;",F37,"&lt;/td&gt;&lt;td bgcolor='#",H37,"'&gt;",TEXT(G37,"#0.0"),"&lt;/td&gt;"))</f>
        <v>&lt;td colspan=5&gt;&amp;nbsp;&lt;/td&gt;</v>
      </c>
      <c r="J37" t="e">
        <f>VLOOKUP(J32,'after session 5'!$A$6:J$17,3,FALSE)</f>
        <v>#N/A</v>
      </c>
      <c r="K37" t="e">
        <f>VLOOKUP(J32,'after session 5'!$A$6:K$17,4,FALSE)</f>
        <v>#N/A</v>
      </c>
      <c r="L37" t="e">
        <f>VLOOKUP(J32,'after session 5'!$A$6:L$17,5,FALSE)</f>
        <v>#N/A</v>
      </c>
      <c r="M37" t="e">
        <f>VLOOKUP(J32,'after session 5'!$A$6:O$17,8,FALSE)</f>
        <v>#N/A</v>
      </c>
      <c r="N37" s="58" t="e">
        <f>VLOOKUP(J32,'after session 5'!$A$6:N$17,7,FALSE)</f>
        <v>#N/A</v>
      </c>
      <c r="O37" s="58" t="e">
        <f>VLOOKUP(K37,$G$10:$H$13,2,TRUE)</f>
        <v>#N/A</v>
      </c>
      <c r="P37" t="str">
        <f>IF(ISNA(O37),"&lt;td colspan=5&gt;&amp;nbsp;&lt;/td&gt;",CONCATENATE("&lt;td bgcolor='#",O37,"'&gt;",J37,"&lt;/td&gt;&lt;td bgcolor='#",O37,"'&gt;",K37,"&lt;/td&gt;&lt;td bgcolor='#",O37,"'&gt;",L37,"&lt;/td&gt;&lt;td bgcolor='#",O37,"'&gt;",M37,"&lt;/td&gt;&lt;td bgcolor='#",O37,"'&gt;",TEXT(N37,"#0.0"),"&lt;/td&gt;"))</f>
        <v>&lt;td colspan=5&gt;&amp;nbsp;&lt;/td&gt;</v>
      </c>
    </row>
    <row r="38" spans="1:16" x14ac:dyDescent="0.2">
      <c r="B38" t="e">
        <f>VLOOKUP(C32,'after session 5'!$A$6:B$17,2,FALSE)</f>
        <v>#N/A</v>
      </c>
      <c r="C38" t="s">
        <v>97</v>
      </c>
      <c r="D38" t="s">
        <v>97</v>
      </c>
      <c r="E38" t="s">
        <v>97</v>
      </c>
      <c r="F38" t="e">
        <f>VLOOKUP(C32,'after session 5'!$A$6:O$17,11,FALSE)</f>
        <v>#N/A</v>
      </c>
      <c r="G38" s="65" t="e">
        <f>VLOOKUP(C32,'after session 5'!$A$6:N$17,10,FALSE)</f>
        <v>#N/A</v>
      </c>
      <c r="I38" t="e">
        <f>CONCATENATE("&lt;th&gt;",TEXT(F38,"#"),"&lt;/th&gt;&lt;th&gt;",TEXT(G38,"#0.00"),"&lt;/th&gt;&lt;/tr&gt;")</f>
        <v>#N/A</v>
      </c>
    </row>
    <row r="39" spans="1:16" x14ac:dyDescent="0.2">
      <c r="A39">
        <f>1+A32</f>
        <v>4</v>
      </c>
      <c r="B39" t="e">
        <f>VLOOKUP(C39,'after session 1'!$A$6:B$17,2,FALSE)</f>
        <v>#N/A</v>
      </c>
      <c r="C39" t="str">
        <f>result!A8</f>
        <v/>
      </c>
      <c r="I39" t="str">
        <f>IF(ISNA(B39),"&lt;/table&gt;",CONCATENATE("&lt;tr&gt;&lt;td&gt;",SUBSTITUTE(B39," ","&amp;nbsp;"),"&lt;/td&gt;"))</f>
        <v>&lt;/table&gt;</v>
      </c>
    </row>
    <row r="40" spans="1:16" x14ac:dyDescent="0.2">
      <c r="B40" t="e">
        <f>VLOOKUP(C39,'after session 1'!$A$6:B$17,2,FALSE)</f>
        <v>#N/A</v>
      </c>
      <c r="C40" t="e">
        <f>VLOOKUP(C39,'after session 1'!$A$6:C$17,3,FALSE)</f>
        <v>#N/A</v>
      </c>
      <c r="D40" t="e">
        <f>VLOOKUP(C39,'after session 1'!$A$6:D$17,4,FALSE)</f>
        <v>#N/A</v>
      </c>
      <c r="E40" t="e">
        <f>VLOOKUP(C39,'after session 1'!$A$6:E$17,5,FALSE)</f>
        <v>#N/A</v>
      </c>
      <c r="F40" t="e">
        <f>VLOOKUP(C39,'after session 1'!$A$6:H$17,8,FALSE)</f>
        <v>#N/A</v>
      </c>
      <c r="G40" s="58" t="e">
        <f>VLOOKUP(C39,'after session 1'!$A$6:G$17,7,FALSE)</f>
        <v>#N/A</v>
      </c>
      <c r="H40" s="58" t="e">
        <f>VLOOKUP(D40,$G$10:$H$13,2,TRUE)</f>
        <v>#N/A</v>
      </c>
      <c r="I40" t="str">
        <f>IF(ISNA(H40),"&lt;td colspan=5&gt;&amp;nbsp;&lt;/td&gt;",CONCATENATE("&lt;td bgcolor='#",H40,"'&gt;",C40,"&lt;/td&gt;&lt;td bgcolor='#",H40,"'&gt;",D40,"&lt;/td&gt;&lt;td bgcolor='#",H40,"'&gt;",E40,"&lt;/td&gt;&lt;td bgcolor='#",H40,"'&gt;",F40,"&lt;/td&gt;&lt;td bgcolor='#",H40,"'&gt;",TEXT(G40,"#0.0"),"&lt;/td&gt;"))</f>
        <v>&lt;td colspan=5&gt;&amp;nbsp;&lt;/td&gt;</v>
      </c>
    </row>
    <row r="41" spans="1:16" x14ac:dyDescent="0.2">
      <c r="B41" t="e">
        <f>VLOOKUP(C39,'after session 2'!$A$6:B$17,2,FALSE)</f>
        <v>#N/A</v>
      </c>
      <c r="C41" t="e">
        <f>VLOOKUP(C39,'after session 2'!$A$6:C$17,3,FALSE)</f>
        <v>#N/A</v>
      </c>
      <c r="D41" t="e">
        <f>VLOOKUP(C39,'after session 2'!$A$6:D$17,4,FALSE)</f>
        <v>#N/A</v>
      </c>
      <c r="E41" t="e">
        <f>VLOOKUP(C39,'after session 2'!$A$6:E$17,5,FALSE)</f>
        <v>#N/A</v>
      </c>
      <c r="F41" t="e">
        <f>VLOOKUP(C39,'after session 2'!$A$6:H$17,8,FALSE)</f>
        <v>#N/A</v>
      </c>
      <c r="G41" s="58" t="e">
        <f>VLOOKUP(C39,'after session 2'!$A$6:G$17,7,FALSE)</f>
        <v>#N/A</v>
      </c>
      <c r="H41" s="58" t="e">
        <f>VLOOKUP(D41,$G$10:$H$13,2,TRUE)</f>
        <v>#N/A</v>
      </c>
      <c r="I41" t="str">
        <f>IF(ISNA(H41),"&lt;td colspan=5&gt;&amp;nbsp;&lt;/td&gt;",CONCATENATE("&lt;td bgcolor='#",H41,"'&gt;",C41,"&lt;/td&gt;&lt;td bgcolor='#",H41,"'&gt;",D41,"&lt;/td&gt;&lt;td bgcolor='#",H41,"'&gt;",E41,"&lt;/td&gt;&lt;td bgcolor='#",H41,"'&gt;",F41,"&lt;/td&gt;&lt;td bgcolor='#",H41,"'&gt;",TEXT(G41,"#0.0"),"&lt;/td&gt;"))</f>
        <v>&lt;td colspan=5&gt;&amp;nbsp;&lt;/td&gt;</v>
      </c>
    </row>
    <row r="42" spans="1:16" x14ac:dyDescent="0.2">
      <c r="B42" t="e">
        <f>VLOOKUP(C39,'after session 3'!$A$6:B$17,2,FALSE)</f>
        <v>#N/A</v>
      </c>
      <c r="C42" t="e">
        <f>VLOOKUP(C39,'after session 3'!$A$6:C$17,3,FALSE)</f>
        <v>#N/A</v>
      </c>
      <c r="D42" t="e">
        <f>VLOOKUP(C39,'after session 3'!$A$6:D$17,4,FALSE)</f>
        <v>#N/A</v>
      </c>
      <c r="E42" t="e">
        <f>VLOOKUP(C39,'after session 3'!$A$6:E$17,5,FALSE)</f>
        <v>#N/A</v>
      </c>
      <c r="F42" t="e">
        <f>VLOOKUP(C39,'after session 3'!$A$6:H$17,8,FALSE)</f>
        <v>#N/A</v>
      </c>
      <c r="G42" s="58" t="e">
        <f>VLOOKUP(C39,'after session 3'!$A$6:G$17,7,FALSE)</f>
        <v>#N/A</v>
      </c>
      <c r="H42" s="58" t="e">
        <f>VLOOKUP(D42,$G$10:$H$13,2,TRUE)</f>
        <v>#N/A</v>
      </c>
      <c r="I42" t="str">
        <f>IF(ISNA(H42),"&lt;td colspan=5&gt;&amp;nbsp;&lt;/td&gt;",CONCATENATE("&lt;td bgcolor='#",H42,"'&gt;",C42,"&lt;/td&gt;&lt;td bgcolor='#",H42,"'&gt;",D42,"&lt;/td&gt;&lt;td bgcolor='#",H42,"'&gt;",E42,"&lt;/td&gt;&lt;td bgcolor='#",H42,"'&gt;",F42,"&lt;/td&gt;&lt;td bgcolor='#",H42,"'&gt;",TEXT(G42,"#0.0"),"&lt;/td&gt;"))</f>
        <v>&lt;td colspan=5&gt;&amp;nbsp;&lt;/td&gt;</v>
      </c>
    </row>
    <row r="43" spans="1:16" x14ac:dyDescent="0.2">
      <c r="B43" t="e">
        <f>VLOOKUP(C39,'after session 4'!$A$6:B$17,2,FALSE)</f>
        <v>#N/A</v>
      </c>
      <c r="C43" t="e">
        <f>VLOOKUP(C39,'after session 4'!$A$6:C$17,3,FALSE)</f>
        <v>#N/A</v>
      </c>
      <c r="D43" t="e">
        <f>VLOOKUP(C39,'after session 4'!$A$6:D$17,4,FALSE)</f>
        <v>#N/A</v>
      </c>
      <c r="E43" t="e">
        <f>VLOOKUP(C39,'after session 4'!$A$6:E$17,5,FALSE)</f>
        <v>#N/A</v>
      </c>
      <c r="F43" t="e">
        <f>VLOOKUP(C39,'after session 4'!$A$6:H$17,8,FALSE)</f>
        <v>#N/A</v>
      </c>
      <c r="G43" s="58" t="e">
        <f>VLOOKUP(C39,'after session 4'!$A$6:G$17,7,FALSE)</f>
        <v>#N/A</v>
      </c>
      <c r="H43" s="58" t="e">
        <f>VLOOKUP(D43,$G$10:$H$13,2,TRUE)</f>
        <v>#N/A</v>
      </c>
      <c r="I43" t="str">
        <f>IF(ISNA(H43),"&lt;td colspan=5&gt;&amp;nbsp;&lt;/td&gt;",CONCATENATE("&lt;td bgcolor='#",H43,"'&gt;",C43,"&lt;/td&gt;&lt;td bgcolor='#",H43,"'&gt;",D43,"&lt;/td&gt;&lt;td bgcolor='#",H43,"'&gt;",E43,"&lt;/td&gt;&lt;td bgcolor='#",H43,"'&gt;",F43,"&lt;/td&gt;&lt;td bgcolor='#",H43,"'&gt;",TEXT(G43,"#0.0"),"&lt;/td&gt;"))</f>
        <v>&lt;td colspan=5&gt;&amp;nbsp;&lt;/td&gt;</v>
      </c>
    </row>
    <row r="44" spans="1:16" x14ac:dyDescent="0.2">
      <c r="B44" t="e">
        <f>VLOOKUP(C39,'after session 5'!$A$6:B$17,2,FALSE)</f>
        <v>#N/A</v>
      </c>
      <c r="C44" t="e">
        <f>VLOOKUP(C39,'after session 5'!$A$6:C$17,3,FALSE)</f>
        <v>#N/A</v>
      </c>
      <c r="D44" t="e">
        <f>VLOOKUP(C39,'after session 5'!$A$6:D$17,4,FALSE)</f>
        <v>#N/A</v>
      </c>
      <c r="E44" t="e">
        <f>VLOOKUP(C39,'after session 5'!$A$6:E$17,5,FALSE)</f>
        <v>#N/A</v>
      </c>
      <c r="F44" t="e">
        <f>VLOOKUP(C39,'after session 5'!$A$6:H$17,8,FALSE)</f>
        <v>#N/A</v>
      </c>
      <c r="G44" s="58" t="e">
        <f>VLOOKUP(C39,'after session 5'!$A$6:G$17,7,FALSE)</f>
        <v>#N/A</v>
      </c>
      <c r="H44" s="58" t="e">
        <f>VLOOKUP(D44,$G$10:$H$13,2,TRUE)</f>
        <v>#N/A</v>
      </c>
      <c r="I44" t="str">
        <f>IF(ISNA(H44),"&lt;td colspan=5&gt;&amp;nbsp;&lt;/td&gt;",CONCATENATE("&lt;td bgcolor='#",H44,"'&gt;",C44,"&lt;/td&gt;&lt;td bgcolor='#",H44,"'&gt;",D44,"&lt;/td&gt;&lt;td bgcolor='#",H44,"'&gt;",E44,"&lt;/td&gt;&lt;td bgcolor='#",H44,"'&gt;",F44,"&lt;/td&gt;&lt;td bgcolor='#",H44,"'&gt;",TEXT(G44,"#0.0"),"&lt;/td&gt;"))</f>
        <v>&lt;td colspan=5&gt;&amp;nbsp;&lt;/td&gt;</v>
      </c>
    </row>
    <row r="45" spans="1:16" x14ac:dyDescent="0.2">
      <c r="B45" t="e">
        <f>VLOOKUP(C39,'after session 5'!$A$6:B$17,2,FALSE)</f>
        <v>#N/A</v>
      </c>
      <c r="C45" t="s">
        <v>97</v>
      </c>
      <c r="D45" t="s">
        <v>97</v>
      </c>
      <c r="E45" t="s">
        <v>97</v>
      </c>
      <c r="F45" t="e">
        <f>VLOOKUP(C39,'after session 5'!$A$6:O$17,11,FALSE)</f>
        <v>#N/A</v>
      </c>
      <c r="G45" s="65" t="e">
        <f>VLOOKUP(C39,'after session 5'!$A$6:N$17,10,FALSE)</f>
        <v>#N/A</v>
      </c>
      <c r="I45" t="e">
        <f>CONCATENATE("&lt;th&gt;",TEXT(F45,"#"),"&lt;/th&gt;&lt;th&gt;",TEXT(G45,"#0.00"),"&lt;/th&gt;&lt;/tr&gt;")</f>
        <v>#N/A</v>
      </c>
    </row>
    <row r="46" spans="1:16" x14ac:dyDescent="0.2">
      <c r="A46">
        <f>1+A39</f>
        <v>5</v>
      </c>
      <c r="B46" t="e">
        <f>VLOOKUP(C46,'after session 1'!$A$6:B$17,2,FALSE)</f>
        <v>#N/A</v>
      </c>
      <c r="C46" t="str">
        <f>result!A9</f>
        <v/>
      </c>
      <c r="I46" t="str">
        <f>IF(ISNA(B46),"&lt;/table&gt;",CONCATENATE("&lt;tr&gt;&lt;td&gt;",SUBSTITUTE(B46," ","&amp;nbsp;"),"&lt;/td&gt;"))</f>
        <v>&lt;/table&gt;</v>
      </c>
    </row>
    <row r="47" spans="1:16" x14ac:dyDescent="0.2">
      <c r="B47" t="e">
        <f>VLOOKUP(C46,'after session 1'!$A$6:B$17,2,FALSE)</f>
        <v>#N/A</v>
      </c>
      <c r="C47" t="e">
        <f>VLOOKUP(C46,'after session 1'!$A$6:C$17,3,FALSE)</f>
        <v>#N/A</v>
      </c>
      <c r="D47" t="e">
        <f>VLOOKUP(C46,'after session 1'!$A$6:D$17,4,FALSE)</f>
        <v>#N/A</v>
      </c>
      <c r="E47" t="e">
        <f>VLOOKUP(C46,'after session 1'!$A$6:E$17,5,FALSE)</f>
        <v>#N/A</v>
      </c>
      <c r="F47" t="e">
        <f>VLOOKUP(C46,'after session 1'!$A$6:H$17,8,FALSE)</f>
        <v>#N/A</v>
      </c>
      <c r="G47" s="58" t="e">
        <f>VLOOKUP(C46,'after session 1'!$A$6:G$17,7,FALSE)</f>
        <v>#N/A</v>
      </c>
      <c r="H47" s="58" t="e">
        <f>VLOOKUP(D47,$G$10:$H$13,2,TRUE)</f>
        <v>#N/A</v>
      </c>
      <c r="I47" t="str">
        <f>IF(ISNA(H47),"&lt;td colspan=5&gt;&amp;nbsp;&lt;/td&gt;",CONCATENATE("&lt;td bgcolor='#",H47,"'&gt;",C47,"&lt;/td&gt;&lt;td bgcolor='#",H47,"'&gt;",D47,"&lt;/td&gt;&lt;td bgcolor='#",H47,"'&gt;",E47,"&lt;/td&gt;&lt;td bgcolor='#",H47,"'&gt;",F47,"&lt;/td&gt;&lt;td bgcolor='#",H47,"'&gt;",TEXT(G47,"#0.0"),"&lt;/td&gt;"))</f>
        <v>&lt;td colspan=5&gt;&amp;nbsp;&lt;/td&gt;</v>
      </c>
    </row>
    <row r="48" spans="1:16" x14ac:dyDescent="0.2">
      <c r="B48" t="e">
        <f>VLOOKUP(C46,'after session 2'!$A$6:B$17,2,FALSE)</f>
        <v>#N/A</v>
      </c>
      <c r="C48" t="e">
        <f>VLOOKUP(C46,'after session 2'!$A$6:C$17,3,FALSE)</f>
        <v>#N/A</v>
      </c>
      <c r="D48" t="e">
        <f>VLOOKUP(C46,'after session 2'!$A$6:D$17,4,FALSE)</f>
        <v>#N/A</v>
      </c>
      <c r="E48" t="e">
        <f>VLOOKUP(C46,'after session 2'!$A$6:E$17,5,FALSE)</f>
        <v>#N/A</v>
      </c>
      <c r="F48" t="e">
        <f>VLOOKUP(C46,'after session 2'!$A$6:H$17,8,FALSE)</f>
        <v>#N/A</v>
      </c>
      <c r="G48" s="58" t="e">
        <f>VLOOKUP(C46,'after session 2'!$A$6:G$17,7,FALSE)</f>
        <v>#N/A</v>
      </c>
      <c r="H48" s="58" t="e">
        <f>VLOOKUP(D48,$G$10:$H$13,2,TRUE)</f>
        <v>#N/A</v>
      </c>
      <c r="I48" t="str">
        <f>IF(ISNA(H48),"&lt;td colspan=5&gt;&amp;nbsp;&lt;/td&gt;",CONCATENATE("&lt;td bgcolor='#",H48,"'&gt;",C48,"&lt;/td&gt;&lt;td bgcolor='#",H48,"'&gt;",D48,"&lt;/td&gt;&lt;td bgcolor='#",H48,"'&gt;",E48,"&lt;/td&gt;&lt;td bgcolor='#",H48,"'&gt;",F48,"&lt;/td&gt;&lt;td bgcolor='#",H48,"'&gt;",TEXT(G48,"#0.0"),"&lt;/td&gt;"))</f>
        <v>&lt;td colspan=5&gt;&amp;nbsp;&lt;/td&gt;</v>
      </c>
    </row>
    <row r="49" spans="1:9" x14ac:dyDescent="0.2">
      <c r="B49" t="e">
        <f>VLOOKUP(C46,'after session 3'!$A$6:B$17,2,FALSE)</f>
        <v>#N/A</v>
      </c>
      <c r="C49" t="e">
        <f>VLOOKUP(C46,'after session 3'!$A$6:C$17,3,FALSE)</f>
        <v>#N/A</v>
      </c>
      <c r="D49" t="e">
        <f>VLOOKUP(C46,'after session 3'!$A$6:D$17,4,FALSE)</f>
        <v>#N/A</v>
      </c>
      <c r="E49" t="e">
        <f>VLOOKUP(C46,'after session 3'!$A$6:E$17,5,FALSE)</f>
        <v>#N/A</v>
      </c>
      <c r="F49" t="e">
        <f>VLOOKUP(C46,'after session 3'!$A$6:H$17,8,FALSE)</f>
        <v>#N/A</v>
      </c>
      <c r="G49" s="58" t="e">
        <f>VLOOKUP(C46,'after session 3'!$A$6:G$17,7,FALSE)</f>
        <v>#N/A</v>
      </c>
      <c r="H49" s="58" t="e">
        <f>VLOOKUP(D49,$G$10:$H$13,2,TRUE)</f>
        <v>#N/A</v>
      </c>
      <c r="I49" t="str">
        <f>IF(ISNA(H49),"&lt;td colspan=5&gt;&amp;nbsp;&lt;/td&gt;",CONCATENATE("&lt;td bgcolor='#",H49,"'&gt;",C49,"&lt;/td&gt;&lt;td bgcolor='#",H49,"'&gt;",D49,"&lt;/td&gt;&lt;td bgcolor='#",H49,"'&gt;",E49,"&lt;/td&gt;&lt;td bgcolor='#",H49,"'&gt;",F49,"&lt;/td&gt;&lt;td bgcolor='#",H49,"'&gt;",TEXT(G49,"#0.0"),"&lt;/td&gt;"))</f>
        <v>&lt;td colspan=5&gt;&amp;nbsp;&lt;/td&gt;</v>
      </c>
    </row>
    <row r="50" spans="1:9" x14ac:dyDescent="0.2">
      <c r="B50" t="e">
        <f>VLOOKUP(C46,'after session 4'!$A$6:B$17,2,FALSE)</f>
        <v>#N/A</v>
      </c>
      <c r="C50" t="e">
        <f>VLOOKUP(C46,'after session 4'!$A$6:C$17,3,FALSE)</f>
        <v>#N/A</v>
      </c>
      <c r="D50" t="e">
        <f>VLOOKUP(C46,'after session 4'!$A$6:D$17,4,FALSE)</f>
        <v>#N/A</v>
      </c>
      <c r="E50" t="e">
        <f>VLOOKUP(C46,'after session 4'!$A$6:E$17,5,FALSE)</f>
        <v>#N/A</v>
      </c>
      <c r="F50" t="e">
        <f>VLOOKUP(C46,'after session 4'!$A$6:H$17,8,FALSE)</f>
        <v>#N/A</v>
      </c>
      <c r="G50" s="58" t="e">
        <f>VLOOKUP(C46,'after session 4'!$A$6:G$17,7,FALSE)</f>
        <v>#N/A</v>
      </c>
      <c r="H50" s="58" t="e">
        <f>VLOOKUP(D50,$G$10:$H$13,2,TRUE)</f>
        <v>#N/A</v>
      </c>
      <c r="I50" t="str">
        <f>IF(ISNA(H50),"&lt;td colspan=5&gt;&amp;nbsp;&lt;/td&gt;",CONCATENATE("&lt;td bgcolor='#",H50,"'&gt;",C50,"&lt;/td&gt;&lt;td bgcolor='#",H50,"'&gt;",D50,"&lt;/td&gt;&lt;td bgcolor='#",H50,"'&gt;",E50,"&lt;/td&gt;&lt;td bgcolor='#",H50,"'&gt;",F50,"&lt;/td&gt;&lt;td bgcolor='#",H50,"'&gt;",TEXT(G50,"#0.0"),"&lt;/td&gt;"))</f>
        <v>&lt;td colspan=5&gt;&amp;nbsp;&lt;/td&gt;</v>
      </c>
    </row>
    <row r="51" spans="1:9" x14ac:dyDescent="0.2">
      <c r="B51" t="e">
        <f>VLOOKUP(C46,'after session 5'!$A$6:B$17,2,FALSE)</f>
        <v>#N/A</v>
      </c>
      <c r="C51" t="e">
        <f>VLOOKUP(C46,'after session 5'!$A$6:C$17,3,FALSE)</f>
        <v>#N/A</v>
      </c>
      <c r="D51" t="e">
        <f>VLOOKUP(C46,'after session 5'!$A$6:D$17,4,FALSE)</f>
        <v>#N/A</v>
      </c>
      <c r="E51" t="e">
        <f>VLOOKUP(C46,'after session 5'!$A$6:E$17,5,FALSE)</f>
        <v>#N/A</v>
      </c>
      <c r="F51" t="e">
        <f>VLOOKUP(C46,'after session 5'!$A$6:H$17,8,FALSE)</f>
        <v>#N/A</v>
      </c>
      <c r="G51" s="58" t="e">
        <f>VLOOKUP(C46,'after session 5'!$A$6:G$17,7,FALSE)</f>
        <v>#N/A</v>
      </c>
      <c r="H51" s="58" t="e">
        <f>VLOOKUP(D51,$G$10:$H$13,2,TRUE)</f>
        <v>#N/A</v>
      </c>
      <c r="I51" t="str">
        <f>IF(ISNA(H51),"&lt;td colspan=5&gt;&amp;nbsp;&lt;/td&gt;",CONCATENATE("&lt;td bgcolor='#",H51,"'&gt;",C51,"&lt;/td&gt;&lt;td bgcolor='#",H51,"'&gt;",D51,"&lt;/td&gt;&lt;td bgcolor='#",H51,"'&gt;",E51,"&lt;/td&gt;&lt;td bgcolor='#",H51,"'&gt;",F51,"&lt;/td&gt;&lt;td bgcolor='#",H51,"'&gt;",TEXT(G51,"#0.0"),"&lt;/td&gt;"))</f>
        <v>&lt;td colspan=5&gt;&amp;nbsp;&lt;/td&gt;</v>
      </c>
    </row>
    <row r="52" spans="1:9" x14ac:dyDescent="0.2">
      <c r="B52" t="e">
        <f>VLOOKUP(C46,'after session 5'!$A$6:B$17,2,FALSE)</f>
        <v>#N/A</v>
      </c>
      <c r="C52" t="s">
        <v>97</v>
      </c>
      <c r="D52" t="s">
        <v>97</v>
      </c>
      <c r="E52" t="s">
        <v>97</v>
      </c>
      <c r="F52" t="e">
        <f>VLOOKUP(C46,'after session 5'!$A$6:O$17,11,FALSE)</f>
        <v>#N/A</v>
      </c>
      <c r="G52" s="65" t="e">
        <f>VLOOKUP(C46,'after session 5'!$A$6:N$17,10,FALSE)</f>
        <v>#N/A</v>
      </c>
      <c r="I52" t="e">
        <f>CONCATENATE("&lt;th&gt;",TEXT(F52,"#"),"&lt;/th&gt;&lt;th&gt;",TEXT(G52,"#0.00"),"&lt;/th&gt;&lt;/tr&gt;")</f>
        <v>#N/A</v>
      </c>
    </row>
    <row r="53" spans="1:9" x14ac:dyDescent="0.2">
      <c r="A53">
        <f>1+A46</f>
        <v>6</v>
      </c>
      <c r="B53" t="e">
        <f>VLOOKUP(C53,'after session 1'!$A$6:B$17,2,FALSE)</f>
        <v>#N/A</v>
      </c>
      <c r="C53" t="str">
        <f>result!A10</f>
        <v/>
      </c>
      <c r="I53" t="str">
        <f>IF(ISNA(B53),"&lt;/table&gt;",CONCATENATE("&lt;tr&gt;&lt;td&gt;",SUBSTITUTE(B53," ","&amp;nbsp;"),"&lt;/td&gt;"))</f>
        <v>&lt;/table&gt;</v>
      </c>
    </row>
    <row r="54" spans="1:9" x14ac:dyDescent="0.2">
      <c r="B54" t="e">
        <f>VLOOKUP(C53,'after session 1'!$A$6:B$17,2,FALSE)</f>
        <v>#N/A</v>
      </c>
      <c r="C54" t="e">
        <f>VLOOKUP(C53,'after session 1'!$A$6:C$17,3,FALSE)</f>
        <v>#N/A</v>
      </c>
      <c r="D54" t="e">
        <f>VLOOKUP(C53,'after session 1'!$A$6:D$17,4,FALSE)</f>
        <v>#N/A</v>
      </c>
      <c r="E54" t="e">
        <f>VLOOKUP(C53,'after session 1'!$A$6:E$17,5,FALSE)</f>
        <v>#N/A</v>
      </c>
      <c r="F54" t="e">
        <f>VLOOKUP(C53,'after session 1'!$A$6:H$17,8,FALSE)</f>
        <v>#N/A</v>
      </c>
      <c r="G54" s="58" t="e">
        <f>VLOOKUP(C53,'after session 1'!$A$6:G$17,7,FALSE)</f>
        <v>#N/A</v>
      </c>
      <c r="H54" s="58" t="e">
        <f>VLOOKUP(D54,$G$10:$H$13,2,TRUE)</f>
        <v>#N/A</v>
      </c>
      <c r="I54" t="str">
        <f>IF(ISNA(H54),"&lt;td colspan=5&gt;&amp;nbsp;&lt;/td&gt;",CONCATENATE("&lt;td bgcolor='#",H54,"'&gt;",C54,"&lt;/td&gt;&lt;td bgcolor='#",H54,"'&gt;",D54,"&lt;/td&gt;&lt;td bgcolor='#",H54,"'&gt;",E54,"&lt;/td&gt;&lt;td bgcolor='#",H54,"'&gt;",F54,"&lt;/td&gt;&lt;td bgcolor='#",H54,"'&gt;",TEXT(G54,"#0.0"),"&lt;/td&gt;"))</f>
        <v>&lt;td colspan=5&gt;&amp;nbsp;&lt;/td&gt;</v>
      </c>
    </row>
    <row r="55" spans="1:9" x14ac:dyDescent="0.2">
      <c r="B55" t="e">
        <f>VLOOKUP(C53,'after session 2'!$A$6:B$17,2,FALSE)</f>
        <v>#N/A</v>
      </c>
      <c r="C55" t="e">
        <f>VLOOKUP(C53,'after session 2'!$A$6:C$17,3,FALSE)</f>
        <v>#N/A</v>
      </c>
      <c r="D55" t="e">
        <f>VLOOKUP(C53,'after session 2'!$A$6:D$17,4,FALSE)</f>
        <v>#N/A</v>
      </c>
      <c r="E55" t="e">
        <f>VLOOKUP(C53,'after session 2'!$A$6:E$17,5,FALSE)</f>
        <v>#N/A</v>
      </c>
      <c r="F55" t="e">
        <f>VLOOKUP(C53,'after session 2'!$A$6:H$17,8,FALSE)</f>
        <v>#N/A</v>
      </c>
      <c r="G55" s="58" t="e">
        <f>VLOOKUP(C53,'after session 2'!$A$6:G$17,7,FALSE)</f>
        <v>#N/A</v>
      </c>
      <c r="H55" s="58" t="e">
        <f>VLOOKUP(D55,$G$10:$H$13,2,TRUE)</f>
        <v>#N/A</v>
      </c>
      <c r="I55" t="str">
        <f>IF(ISNA(H55),"&lt;td colspan=5&gt;&amp;nbsp;&lt;/td&gt;",CONCATENATE("&lt;td bgcolor='#",H55,"'&gt;",C55,"&lt;/td&gt;&lt;td bgcolor='#",H55,"'&gt;",D55,"&lt;/td&gt;&lt;td bgcolor='#",H55,"'&gt;",E55,"&lt;/td&gt;&lt;td bgcolor='#",H55,"'&gt;",F55,"&lt;/td&gt;&lt;td bgcolor='#",H55,"'&gt;",TEXT(G55,"#0.0"),"&lt;/td&gt;"))</f>
        <v>&lt;td colspan=5&gt;&amp;nbsp;&lt;/td&gt;</v>
      </c>
    </row>
    <row r="56" spans="1:9" x14ac:dyDescent="0.2">
      <c r="B56" t="e">
        <f>VLOOKUP(C53,'after session 3'!$A$6:B$17,2,FALSE)</f>
        <v>#N/A</v>
      </c>
      <c r="C56" t="e">
        <f>VLOOKUP(C53,'after session 3'!$A$6:C$17,3,FALSE)</f>
        <v>#N/A</v>
      </c>
      <c r="D56" t="e">
        <f>VLOOKUP(C53,'after session 3'!$A$6:D$17,4,FALSE)</f>
        <v>#N/A</v>
      </c>
      <c r="E56" t="e">
        <f>VLOOKUP(C53,'after session 3'!$A$6:E$17,5,FALSE)</f>
        <v>#N/A</v>
      </c>
      <c r="F56" t="e">
        <f>VLOOKUP(C53,'after session 3'!$A$6:H$17,8,FALSE)</f>
        <v>#N/A</v>
      </c>
      <c r="G56" s="58" t="e">
        <f>VLOOKUP(C53,'after session 3'!$A$6:G$17,7,FALSE)</f>
        <v>#N/A</v>
      </c>
      <c r="H56" s="58" t="e">
        <f>VLOOKUP(D56,$G$10:$H$13,2,TRUE)</f>
        <v>#N/A</v>
      </c>
      <c r="I56" t="str">
        <f>IF(ISNA(H56),"&lt;td colspan=5&gt;&amp;nbsp;&lt;/td&gt;",CONCATENATE("&lt;td bgcolor='#",H56,"'&gt;",C56,"&lt;/td&gt;&lt;td bgcolor='#",H56,"'&gt;",D56,"&lt;/td&gt;&lt;td bgcolor='#",H56,"'&gt;",E56,"&lt;/td&gt;&lt;td bgcolor='#",H56,"'&gt;",F56,"&lt;/td&gt;&lt;td bgcolor='#",H56,"'&gt;",TEXT(G56,"#0.0"),"&lt;/td&gt;"))</f>
        <v>&lt;td colspan=5&gt;&amp;nbsp;&lt;/td&gt;</v>
      </c>
    </row>
    <row r="57" spans="1:9" x14ac:dyDescent="0.2">
      <c r="B57" t="e">
        <f>VLOOKUP(C53,'after session 4'!$A$6:B$17,2,FALSE)</f>
        <v>#N/A</v>
      </c>
      <c r="C57" t="e">
        <f>VLOOKUP(C53,'after session 4'!$A$6:C$17,3,FALSE)</f>
        <v>#N/A</v>
      </c>
      <c r="D57" t="e">
        <f>VLOOKUP(C53,'after session 4'!$A$6:D$17,4,FALSE)</f>
        <v>#N/A</v>
      </c>
      <c r="E57" t="e">
        <f>VLOOKUP(C53,'after session 4'!$A$6:E$17,5,FALSE)</f>
        <v>#N/A</v>
      </c>
      <c r="F57" t="e">
        <f>VLOOKUP(C53,'after session 4'!$A$6:H$17,8,FALSE)</f>
        <v>#N/A</v>
      </c>
      <c r="G57" s="58" t="e">
        <f>VLOOKUP(C53,'after session 4'!$A$6:G$17,7,FALSE)</f>
        <v>#N/A</v>
      </c>
      <c r="H57" s="58" t="e">
        <f>VLOOKUP(D57,$G$10:$H$13,2,TRUE)</f>
        <v>#N/A</v>
      </c>
      <c r="I57" t="str">
        <f>IF(ISNA(H57),"&lt;td colspan=5&gt;&amp;nbsp;&lt;/td&gt;",CONCATENATE("&lt;td bgcolor='#",H57,"'&gt;",C57,"&lt;/td&gt;&lt;td bgcolor='#",H57,"'&gt;",D57,"&lt;/td&gt;&lt;td bgcolor='#",H57,"'&gt;",E57,"&lt;/td&gt;&lt;td bgcolor='#",H57,"'&gt;",F57,"&lt;/td&gt;&lt;td bgcolor='#",H57,"'&gt;",TEXT(G57,"#0.0"),"&lt;/td&gt;"))</f>
        <v>&lt;td colspan=5&gt;&amp;nbsp;&lt;/td&gt;</v>
      </c>
    </row>
    <row r="58" spans="1:9" x14ac:dyDescent="0.2">
      <c r="B58" t="e">
        <f>VLOOKUP(C53,'after session 5'!$A$6:B$17,2,FALSE)</f>
        <v>#N/A</v>
      </c>
      <c r="C58" t="e">
        <f>VLOOKUP(C53,'after session 5'!$A$6:C$17,3,FALSE)</f>
        <v>#N/A</v>
      </c>
      <c r="D58" t="e">
        <f>VLOOKUP(C53,'after session 5'!$A$6:D$17,4,FALSE)</f>
        <v>#N/A</v>
      </c>
      <c r="E58" t="e">
        <f>VLOOKUP(C53,'after session 5'!$A$6:E$17,5,FALSE)</f>
        <v>#N/A</v>
      </c>
      <c r="F58" t="e">
        <f>VLOOKUP(C53,'after session 5'!$A$6:H$17,8,FALSE)</f>
        <v>#N/A</v>
      </c>
      <c r="G58" s="58" t="e">
        <f>VLOOKUP(C53,'after session 5'!$A$6:G$17,7,FALSE)</f>
        <v>#N/A</v>
      </c>
      <c r="H58" s="58" t="e">
        <f>VLOOKUP(D58,$G$10:$H$13,2,TRUE)</f>
        <v>#N/A</v>
      </c>
      <c r="I58" t="str">
        <f>IF(ISNA(H58),"&lt;td colspan=5&gt;&amp;nbsp;&lt;/td&gt;",CONCATENATE("&lt;td bgcolor='#",H58,"'&gt;",C58,"&lt;/td&gt;&lt;td bgcolor='#",H58,"'&gt;",D58,"&lt;/td&gt;&lt;td bgcolor='#",H58,"'&gt;",E58,"&lt;/td&gt;&lt;td bgcolor='#",H58,"'&gt;",F58,"&lt;/td&gt;&lt;td bgcolor='#",H58,"'&gt;",TEXT(G58,"#0.0"),"&lt;/td&gt;"))</f>
        <v>&lt;td colspan=5&gt;&amp;nbsp;&lt;/td&gt;</v>
      </c>
    </row>
    <row r="59" spans="1:9" x14ac:dyDescent="0.2">
      <c r="B59" t="e">
        <f>VLOOKUP(C53,'after session 5'!$A$6:B$17,2,FALSE)</f>
        <v>#N/A</v>
      </c>
      <c r="C59" t="s">
        <v>97</v>
      </c>
      <c r="D59" t="s">
        <v>97</v>
      </c>
      <c r="E59" t="s">
        <v>97</v>
      </c>
      <c r="F59" t="e">
        <f>VLOOKUP(C53,'after session 5'!$A$6:O$17,11,FALSE)</f>
        <v>#N/A</v>
      </c>
      <c r="G59" s="65" t="e">
        <f>VLOOKUP(C53,'after session 5'!$A$6:N$17,10,FALSE)</f>
        <v>#N/A</v>
      </c>
      <c r="I59" t="e">
        <f>CONCATENATE("&lt;th&gt;",TEXT(F59,"#"),"&lt;/th&gt;&lt;th&gt;",TEXT(G59,"#0.00"),"&lt;/th&gt;&lt;/tr&gt;")</f>
        <v>#N/A</v>
      </c>
    </row>
    <row r="60" spans="1:9" x14ac:dyDescent="0.2">
      <c r="A60">
        <v>11</v>
      </c>
      <c r="B60" t="e">
        <f>VLOOKUP(C60,'after session 1'!$A$6:B$17,2,FALSE)</f>
        <v>#N/A</v>
      </c>
      <c r="C60" t="str">
        <f>result!A11</f>
        <v/>
      </c>
      <c r="I60" t="e">
        <f>CONCATENATE("&lt;tr&gt;&lt;td bgcolor='#f0d000'&gt;&lt;b&gt;",SUBSTITUTE(B60," ","&amp;nbsp;"),"&lt;/b&gt;&lt;/td&gt;")</f>
        <v>#N/A</v>
      </c>
    </row>
    <row r="61" spans="1:9" x14ac:dyDescent="0.2">
      <c r="B61" t="e">
        <f>VLOOKUP(C60,'after session 1'!$A$6:B$17,2,FALSE)</f>
        <v>#N/A</v>
      </c>
      <c r="C61" t="e">
        <f>VLOOKUP(C60,'after session 1'!$A$6:C$17,3,FALSE)</f>
        <v>#N/A</v>
      </c>
      <c r="D61" t="e">
        <f>VLOOKUP(C60,'after session 1'!$A$6:D$17,4,FALSE)</f>
        <v>#N/A</v>
      </c>
      <c r="E61" t="e">
        <f>VLOOKUP(C60,'after session 1'!$A$6:E$17,5,FALSE)</f>
        <v>#N/A</v>
      </c>
      <c r="F61" t="e">
        <f>VLOOKUP(C60,'after session 1'!$A$6:H$17,8,FALSE)</f>
        <v>#N/A</v>
      </c>
      <c r="G61" s="58" t="e">
        <f>VLOOKUP(C60,'after session 1'!$A$6:G$17,7,FALSE)</f>
        <v>#N/A</v>
      </c>
      <c r="H61" s="58" t="e">
        <f>VLOOKUP(D61,$G$10:$H$13,2,TRUE)</f>
        <v>#N/A</v>
      </c>
      <c r="I61" t="str">
        <f>IF(ISNA(H61),"&lt;td colspan=5&gt;&amp;nbsp;&lt;/td&gt;",CONCATENATE("&lt;td bgcolor='#",H61,"'&gt;",C61,"&lt;/td&gt;&lt;td bgcolor='#",H61,"'&gt;",D61,"&lt;/td&gt;&lt;td bgcolor='#",H61,"'&gt;",E61,"&lt;/td&gt;&lt;td bgcolor='#",H61,"'&gt;",F61,"&lt;/td&gt;&lt;td bgcolor='#",H61,"'&gt;",TEXT(G61,"#0.0"),"&lt;/td&gt;"))</f>
        <v>&lt;td colspan=5&gt;&amp;nbsp;&lt;/td&gt;</v>
      </c>
    </row>
    <row r="62" spans="1:9" x14ac:dyDescent="0.2">
      <c r="B62" t="e">
        <f>VLOOKUP(C60,'after session 2'!$A$6:B$17,2,FALSE)</f>
        <v>#N/A</v>
      </c>
      <c r="C62" t="e">
        <f>VLOOKUP(C60,'after session 2'!$A$6:C$17,3,FALSE)</f>
        <v>#N/A</v>
      </c>
      <c r="D62" t="e">
        <f>VLOOKUP(C60,'after session 2'!$A$6:D$17,4,FALSE)</f>
        <v>#N/A</v>
      </c>
      <c r="E62" t="e">
        <f>VLOOKUP(C60,'after session 2'!$A$6:E$17,5,FALSE)</f>
        <v>#N/A</v>
      </c>
      <c r="F62" t="e">
        <f>VLOOKUP(C60,'after session 2'!$A$6:H$17,8,FALSE)</f>
        <v>#N/A</v>
      </c>
      <c r="G62" s="58" t="e">
        <f>VLOOKUP(C60,'after session 2'!$A$6:G$17,7,FALSE)</f>
        <v>#N/A</v>
      </c>
      <c r="H62" s="58" t="e">
        <f>VLOOKUP(D62,$G$10:$H$13,2,TRUE)</f>
        <v>#N/A</v>
      </c>
      <c r="I62" t="str">
        <f>IF(ISNA(H62),"&lt;td colspan=5&gt;&amp;nbsp;&lt;/td&gt;",CONCATENATE("&lt;td bgcolor='#",H62,"'&gt;",C62,"&lt;/td&gt;&lt;td bgcolor='#",H62,"'&gt;",D62,"&lt;/td&gt;&lt;td bgcolor='#",H62,"'&gt;",E62,"&lt;/td&gt;&lt;td bgcolor='#",H62,"'&gt;",F62,"&lt;/td&gt;&lt;td bgcolor='#",H62,"'&gt;",TEXT(G62,"#0.0"),"&lt;/td&gt;"))</f>
        <v>&lt;td colspan=5&gt;&amp;nbsp;&lt;/td&gt;</v>
      </c>
    </row>
    <row r="63" spans="1:9" x14ac:dyDescent="0.2">
      <c r="B63" t="e">
        <f>VLOOKUP(C60,'after session 3'!$A$6:B$17,2,FALSE)</f>
        <v>#N/A</v>
      </c>
      <c r="C63" t="e">
        <f>VLOOKUP(C60,'after session 3'!$A$6:C$17,3,FALSE)</f>
        <v>#N/A</v>
      </c>
      <c r="D63" t="e">
        <f>VLOOKUP(C60,'after session 3'!$A$6:D$17,4,FALSE)</f>
        <v>#N/A</v>
      </c>
      <c r="E63" t="e">
        <f>VLOOKUP(C60,'after session 3'!$A$6:E$17,5,FALSE)</f>
        <v>#N/A</v>
      </c>
      <c r="F63" t="e">
        <f>VLOOKUP(C60,'after session 3'!$A$6:H$17,8,FALSE)</f>
        <v>#N/A</v>
      </c>
      <c r="G63" s="58" t="e">
        <f>VLOOKUP(C60,'after session 3'!$A$6:G$17,7,FALSE)</f>
        <v>#N/A</v>
      </c>
      <c r="H63" s="58" t="e">
        <f>VLOOKUP(D63,$G$10:$H$13,2,TRUE)</f>
        <v>#N/A</v>
      </c>
      <c r="I63" t="str">
        <f>IF(ISNA(H63),"&lt;td colspan=5&gt;&amp;nbsp;&lt;/td&gt;",CONCATENATE("&lt;td bgcolor='#",H63,"'&gt;",C63,"&lt;/td&gt;&lt;td bgcolor='#",H63,"'&gt;",D63,"&lt;/td&gt;&lt;td bgcolor='#",H63,"'&gt;",E63,"&lt;/td&gt;&lt;td bgcolor='#",H63,"'&gt;",F63,"&lt;/td&gt;&lt;td bgcolor='#",H63,"'&gt;",TEXT(G63,"#0.0"),"&lt;/td&gt;"))</f>
        <v>&lt;td colspan=5&gt;&amp;nbsp;&lt;/td&gt;</v>
      </c>
    </row>
    <row r="64" spans="1:9" x14ac:dyDescent="0.2">
      <c r="B64" t="e">
        <f>VLOOKUP(C60,'after session 4'!$A$6:B$17,2,FALSE)</f>
        <v>#N/A</v>
      </c>
      <c r="C64" t="e">
        <f>VLOOKUP(C60,'after session 4'!$A$6:C$17,3,FALSE)</f>
        <v>#N/A</v>
      </c>
      <c r="D64" t="e">
        <f>VLOOKUP(C60,'after session 4'!$A$6:D$17,4,FALSE)</f>
        <v>#N/A</v>
      </c>
      <c r="E64" t="e">
        <f>VLOOKUP(C60,'after session 4'!$A$6:E$17,5,FALSE)</f>
        <v>#N/A</v>
      </c>
      <c r="F64" t="e">
        <f>VLOOKUP(C60,'after session 4'!$A$6:H$17,8,FALSE)</f>
        <v>#N/A</v>
      </c>
      <c r="G64" s="58" t="e">
        <f>VLOOKUP(C60,'after session 4'!$A$6:G$17,7,FALSE)</f>
        <v>#N/A</v>
      </c>
      <c r="H64" s="58" t="e">
        <f>VLOOKUP(D64,$G$10:$H$13,2,TRUE)</f>
        <v>#N/A</v>
      </c>
      <c r="I64" t="str">
        <f>IF(ISNA(H64),"&lt;td colspan=5&gt;&amp;nbsp;&lt;/td&gt;",CONCATENATE("&lt;td bgcolor='#",H64,"'&gt;",C64,"&lt;/td&gt;&lt;td bgcolor='#",H64,"'&gt;",D64,"&lt;/td&gt;&lt;td bgcolor='#",H64,"'&gt;",E64,"&lt;/td&gt;&lt;td bgcolor='#",H64,"'&gt;",F64,"&lt;/td&gt;&lt;td bgcolor='#",H64,"'&gt;",TEXT(G64,"#0.0"),"&lt;/td&gt;"))</f>
        <v>&lt;td colspan=5&gt;&amp;nbsp;&lt;/td&gt;</v>
      </c>
    </row>
    <row r="65" spans="1:9" x14ac:dyDescent="0.2">
      <c r="B65" t="e">
        <f>VLOOKUP(C60,'after session 5'!$A$6:B$17,2,FALSE)</f>
        <v>#N/A</v>
      </c>
      <c r="C65" t="e">
        <f>VLOOKUP(C60,'after session 5'!$A$6:C$17,3,FALSE)</f>
        <v>#N/A</v>
      </c>
      <c r="D65" t="e">
        <f>VLOOKUP(C60,'after session 5'!$A$6:D$17,4,FALSE)</f>
        <v>#N/A</v>
      </c>
      <c r="E65" t="e">
        <f>VLOOKUP(C60,'after session 5'!$A$6:E$17,5,FALSE)</f>
        <v>#N/A</v>
      </c>
      <c r="F65" t="e">
        <f>VLOOKUP(C60,'after session 5'!$A$6:H$17,8,FALSE)</f>
        <v>#N/A</v>
      </c>
      <c r="G65" s="58" t="e">
        <f>VLOOKUP(C60,'after session 5'!$A$6:G$17,7,FALSE)</f>
        <v>#N/A</v>
      </c>
      <c r="H65" s="58" t="e">
        <f>VLOOKUP(D65,$G$10:$H$13,2,TRUE)</f>
        <v>#N/A</v>
      </c>
      <c r="I65" t="str">
        <f>IF(ISNA(H65),"&lt;td colspan=5&gt;&amp;nbsp;&lt;/td&gt;",CONCATENATE("&lt;td bgcolor='#",H65,"'&gt;",C65,"&lt;/td&gt;&lt;td bgcolor='#",H65,"'&gt;",D65,"&lt;/td&gt;&lt;td bgcolor='#",H65,"'&gt;",E65,"&lt;/td&gt;&lt;td bgcolor='#",H65,"'&gt;",F65,"&lt;/td&gt;&lt;td bgcolor='#",H65,"'&gt;",TEXT(G65,"#0.0"),"&lt;/td&gt;"))</f>
        <v>&lt;td colspan=5&gt;&amp;nbsp;&lt;/td&gt;</v>
      </c>
    </row>
    <row r="66" spans="1:9" x14ac:dyDescent="0.2">
      <c r="B66" t="e">
        <f>VLOOKUP(C60,'after session 5'!$A$6:B$17,2,FALSE)</f>
        <v>#N/A</v>
      </c>
      <c r="C66" t="s">
        <v>97</v>
      </c>
      <c r="D66" t="s">
        <v>97</v>
      </c>
      <c r="E66" t="s">
        <v>97</v>
      </c>
      <c r="F66" t="e">
        <f>VLOOKUP(C60,'after session 5'!$A$6:O$17,11,FALSE)</f>
        <v>#N/A</v>
      </c>
      <c r="G66" s="65" t="e">
        <f>VLOOKUP(C60,'after session 5'!$A$6:N$17,10,FALSE)</f>
        <v>#N/A</v>
      </c>
      <c r="I66" t="e">
        <f>CONCATENATE("&lt;th&gt;",TEXT(F66,"#"),"&lt;/th&gt;&lt;th&gt;",TEXT(G66,"#0.00"),"&lt;/th&gt;&lt;/tr&gt;")</f>
        <v>#N/A</v>
      </c>
    </row>
    <row r="67" spans="1:9" x14ac:dyDescent="0.2">
      <c r="A67">
        <f>1+A60</f>
        <v>12</v>
      </c>
      <c r="B67" t="e">
        <f>VLOOKUP(C67,'after session 1'!$A$6:B$17,2,FALSE)</f>
        <v>#N/A</v>
      </c>
      <c r="C67" t="str">
        <f>result!A12</f>
        <v/>
      </c>
      <c r="I67" t="e">
        <f>CONCATENATE("&lt;tr&gt;&lt;td bgcolor='#d0d0d0'&gt;&lt;b&gt;",SUBSTITUTE(B67," ","&amp;nbsp;"),"&lt;/b&gt;&lt;/td&gt;")</f>
        <v>#N/A</v>
      </c>
    </row>
    <row r="68" spans="1:9" x14ac:dyDescent="0.2">
      <c r="B68" t="e">
        <f>VLOOKUP(C67,'after session 1'!$A$6:B$17,2,FALSE)</f>
        <v>#N/A</v>
      </c>
      <c r="C68" t="e">
        <f>VLOOKUP(C67,'after session 1'!$A$6:C$17,3,FALSE)</f>
        <v>#N/A</v>
      </c>
      <c r="D68" t="e">
        <f>VLOOKUP(C67,'after session 1'!$A$6:D$17,4,FALSE)</f>
        <v>#N/A</v>
      </c>
      <c r="E68" t="e">
        <f>VLOOKUP(C67,'after session 1'!$A$6:E$17,5,FALSE)</f>
        <v>#N/A</v>
      </c>
      <c r="F68" t="e">
        <f>VLOOKUP(C67,'after session 1'!$A$6:H$17,8,FALSE)</f>
        <v>#N/A</v>
      </c>
      <c r="G68" s="58" t="e">
        <f>VLOOKUP(C67,'after session 1'!$A$6:G$17,7,FALSE)</f>
        <v>#N/A</v>
      </c>
      <c r="H68" s="58" t="e">
        <f>VLOOKUP(D68,$G$10:$H$13,2,TRUE)</f>
        <v>#N/A</v>
      </c>
      <c r="I68" t="str">
        <f>IF(ISNA(H68),"&lt;td colspan=5&gt;&amp;nbsp;&lt;/td&gt;",CONCATENATE("&lt;td bgcolor='#",H68,"'&gt;",C68,"&lt;/td&gt;&lt;td bgcolor='#",H68,"'&gt;",D68,"&lt;/td&gt;&lt;td bgcolor='#",H68,"'&gt;",E68,"&lt;/td&gt;&lt;td bgcolor='#",H68,"'&gt;",F68,"&lt;/td&gt;&lt;td bgcolor='#",H68,"'&gt;",TEXT(G68,"#0.0"),"&lt;/td&gt;"))</f>
        <v>&lt;td colspan=5&gt;&amp;nbsp;&lt;/td&gt;</v>
      </c>
    </row>
    <row r="69" spans="1:9" x14ac:dyDescent="0.2">
      <c r="B69" t="e">
        <f>VLOOKUP(C67,'after session 2'!$A$6:B$17,2,FALSE)</f>
        <v>#N/A</v>
      </c>
      <c r="C69" t="e">
        <f>VLOOKUP(C67,'after session 2'!$A$6:C$17,3,FALSE)</f>
        <v>#N/A</v>
      </c>
      <c r="D69" t="e">
        <f>VLOOKUP(C67,'after session 2'!$A$6:D$17,4,FALSE)</f>
        <v>#N/A</v>
      </c>
      <c r="E69" t="e">
        <f>VLOOKUP(C67,'after session 2'!$A$6:E$17,5,FALSE)</f>
        <v>#N/A</v>
      </c>
      <c r="F69" t="e">
        <f>VLOOKUP(C67,'after session 2'!$A$6:H$17,8,FALSE)</f>
        <v>#N/A</v>
      </c>
      <c r="G69" s="58" t="e">
        <f>VLOOKUP(C67,'after session 2'!$A$6:G$17,7,FALSE)</f>
        <v>#N/A</v>
      </c>
      <c r="H69" s="58" t="e">
        <f>VLOOKUP(D69,$G$10:$H$13,2,TRUE)</f>
        <v>#N/A</v>
      </c>
      <c r="I69" t="str">
        <f>IF(ISNA(H69),"&lt;td colspan=5&gt;&amp;nbsp;&lt;/td&gt;",CONCATENATE("&lt;td bgcolor='#",H69,"'&gt;",C69,"&lt;/td&gt;&lt;td bgcolor='#",H69,"'&gt;",D69,"&lt;/td&gt;&lt;td bgcolor='#",H69,"'&gt;",E69,"&lt;/td&gt;&lt;td bgcolor='#",H69,"'&gt;",F69,"&lt;/td&gt;&lt;td bgcolor='#",H69,"'&gt;",TEXT(G69,"#0.0"),"&lt;/td&gt;"))</f>
        <v>&lt;td colspan=5&gt;&amp;nbsp;&lt;/td&gt;</v>
      </c>
    </row>
    <row r="70" spans="1:9" x14ac:dyDescent="0.2">
      <c r="B70" t="e">
        <f>VLOOKUP(C67,'after session 3'!$A$6:B$17,2,FALSE)</f>
        <v>#N/A</v>
      </c>
      <c r="C70" t="e">
        <f>VLOOKUP(C67,'after session 3'!$A$6:C$17,3,FALSE)</f>
        <v>#N/A</v>
      </c>
      <c r="D70" t="e">
        <f>VLOOKUP(C67,'after session 3'!$A$6:D$17,4,FALSE)</f>
        <v>#N/A</v>
      </c>
      <c r="E70" t="e">
        <f>VLOOKUP(C67,'after session 3'!$A$6:E$17,5,FALSE)</f>
        <v>#N/A</v>
      </c>
      <c r="F70" t="e">
        <f>VLOOKUP(C67,'after session 3'!$A$6:H$17,8,FALSE)</f>
        <v>#N/A</v>
      </c>
      <c r="G70" s="58" t="e">
        <f>VLOOKUP(C67,'after session 3'!$A$6:G$17,7,FALSE)</f>
        <v>#N/A</v>
      </c>
      <c r="H70" s="58" t="e">
        <f>VLOOKUP(D70,$G$10:$H$13,2,TRUE)</f>
        <v>#N/A</v>
      </c>
      <c r="I70" t="str">
        <f>IF(ISNA(H70),"&lt;td colspan=5&gt;&amp;nbsp;&lt;/td&gt;",CONCATENATE("&lt;td bgcolor='#",H70,"'&gt;",C70,"&lt;/td&gt;&lt;td bgcolor='#",H70,"'&gt;",D70,"&lt;/td&gt;&lt;td bgcolor='#",H70,"'&gt;",E70,"&lt;/td&gt;&lt;td bgcolor='#",H70,"'&gt;",F70,"&lt;/td&gt;&lt;td bgcolor='#",H70,"'&gt;",TEXT(G70,"#0.0"),"&lt;/td&gt;"))</f>
        <v>&lt;td colspan=5&gt;&amp;nbsp;&lt;/td&gt;</v>
      </c>
    </row>
    <row r="71" spans="1:9" x14ac:dyDescent="0.2">
      <c r="B71" t="e">
        <f>VLOOKUP(C67,'after session 4'!$A$6:B$17,2,FALSE)</f>
        <v>#N/A</v>
      </c>
      <c r="C71" t="e">
        <f>VLOOKUP(C67,'after session 4'!$A$6:C$17,3,FALSE)</f>
        <v>#N/A</v>
      </c>
      <c r="D71" t="e">
        <f>VLOOKUP(C67,'after session 4'!$A$6:D$17,4,FALSE)</f>
        <v>#N/A</v>
      </c>
      <c r="E71" t="e">
        <f>VLOOKUP(C67,'after session 4'!$A$6:E$17,5,FALSE)</f>
        <v>#N/A</v>
      </c>
      <c r="F71" t="e">
        <f>VLOOKUP(C67,'after session 4'!$A$6:H$17,8,FALSE)</f>
        <v>#N/A</v>
      </c>
      <c r="G71" s="58" t="e">
        <f>VLOOKUP(C67,'after session 4'!$A$6:G$17,7,FALSE)</f>
        <v>#N/A</v>
      </c>
      <c r="H71" s="58" t="e">
        <f>VLOOKUP(D71,$G$10:$H$13,2,TRUE)</f>
        <v>#N/A</v>
      </c>
      <c r="I71" t="str">
        <f>IF(ISNA(H71),"&lt;td colspan=5&gt;&amp;nbsp;&lt;/td&gt;",CONCATENATE("&lt;td bgcolor='#",H71,"'&gt;",C71,"&lt;/td&gt;&lt;td bgcolor='#",H71,"'&gt;",D71,"&lt;/td&gt;&lt;td bgcolor='#",H71,"'&gt;",E71,"&lt;/td&gt;&lt;td bgcolor='#",H71,"'&gt;",F71,"&lt;/td&gt;&lt;td bgcolor='#",H71,"'&gt;",TEXT(G71,"#0.0"),"&lt;/td&gt;"))</f>
        <v>&lt;td colspan=5&gt;&amp;nbsp;&lt;/td&gt;</v>
      </c>
    </row>
    <row r="72" spans="1:9" x14ac:dyDescent="0.2">
      <c r="B72" t="e">
        <f>VLOOKUP(C67,'after session 5'!$A$6:B$17,2,FALSE)</f>
        <v>#N/A</v>
      </c>
      <c r="C72" t="e">
        <f>VLOOKUP(C67,'after session 5'!$A$6:C$17,3,FALSE)</f>
        <v>#N/A</v>
      </c>
      <c r="D72" t="e">
        <f>VLOOKUP(C67,'after session 5'!$A$6:D$17,4,FALSE)</f>
        <v>#N/A</v>
      </c>
      <c r="E72" t="e">
        <f>VLOOKUP(C67,'after session 5'!$A$6:E$17,5,FALSE)</f>
        <v>#N/A</v>
      </c>
      <c r="F72" t="e">
        <f>VLOOKUP(C67,'after session 5'!$A$6:H$17,8,FALSE)</f>
        <v>#N/A</v>
      </c>
      <c r="G72" s="58" t="e">
        <f>VLOOKUP(C67,'after session 5'!$A$6:G$17,7,FALSE)</f>
        <v>#N/A</v>
      </c>
      <c r="H72" s="58" t="e">
        <f>VLOOKUP(D72,$G$10:$H$13,2,TRUE)</f>
        <v>#N/A</v>
      </c>
      <c r="I72" t="str">
        <f>IF(ISNA(H72),"&lt;td colspan=5&gt;&amp;nbsp;&lt;/td&gt;",CONCATENATE("&lt;td bgcolor='#",H72,"'&gt;",C72,"&lt;/td&gt;&lt;td bgcolor='#",H72,"'&gt;",D72,"&lt;/td&gt;&lt;td bgcolor='#",H72,"'&gt;",E72,"&lt;/td&gt;&lt;td bgcolor='#",H72,"'&gt;",F72,"&lt;/td&gt;&lt;td bgcolor='#",H72,"'&gt;",TEXT(G72,"#0.0"),"&lt;/td&gt;"))</f>
        <v>&lt;td colspan=5&gt;&amp;nbsp;&lt;/td&gt;</v>
      </c>
    </row>
    <row r="73" spans="1:9" x14ac:dyDescent="0.2">
      <c r="B73" t="e">
        <f>VLOOKUP(C67,'after session 5'!$A$6:B$17,2,FALSE)</f>
        <v>#N/A</v>
      </c>
      <c r="C73" t="s">
        <v>97</v>
      </c>
      <c r="D73" t="s">
        <v>97</v>
      </c>
      <c r="E73" t="s">
        <v>97</v>
      </c>
      <c r="F73" t="e">
        <f>VLOOKUP(C67,'after session 5'!$A$6:O$17,11,FALSE)</f>
        <v>#N/A</v>
      </c>
      <c r="G73" s="65" t="e">
        <f>VLOOKUP(C67,'after session 5'!$A$6:N$17,10,FALSE)</f>
        <v>#N/A</v>
      </c>
      <c r="I73" t="e">
        <f>CONCATENATE("&lt;th&gt;",TEXT(F73,"#"),"&lt;/th&gt;&lt;th&gt;",TEXT(G73,"#0.00"),"&lt;/th&gt;&lt;/tr&gt;")</f>
        <v>#N/A</v>
      </c>
    </row>
    <row r="74" spans="1:9" x14ac:dyDescent="0.2">
      <c r="A74">
        <f>1+A67</f>
        <v>13</v>
      </c>
      <c r="B74" t="e">
        <f>VLOOKUP(C74,'after session 1'!$A$6:B$17,2,FALSE)</f>
        <v>#N/A</v>
      </c>
      <c r="C74" t="str">
        <f>result!A13</f>
        <v/>
      </c>
      <c r="I74" t="e">
        <f>CONCATENATE("&lt;tr&gt;&lt;td bgcolor='#d08060'&gt;&lt;b&gt;",SUBSTITUTE(B74," ","&amp;nbsp;"),"&lt;/b&gt;&lt;/td&gt;")</f>
        <v>#N/A</v>
      </c>
    </row>
    <row r="75" spans="1:9" x14ac:dyDescent="0.2">
      <c r="B75" t="e">
        <f>VLOOKUP(C74,'after session 1'!$A$6:B$17,2,FALSE)</f>
        <v>#N/A</v>
      </c>
      <c r="C75" t="e">
        <f>VLOOKUP(C74,'after session 1'!$A$6:C$17,3,FALSE)</f>
        <v>#N/A</v>
      </c>
      <c r="D75" t="e">
        <f>VLOOKUP(C74,'after session 1'!$A$6:D$17,4,FALSE)</f>
        <v>#N/A</v>
      </c>
      <c r="E75" t="e">
        <f>VLOOKUP(C74,'after session 1'!$A$6:E$17,5,FALSE)</f>
        <v>#N/A</v>
      </c>
      <c r="F75" t="e">
        <f>VLOOKUP(C74,'after session 1'!$A$6:H$17,8,FALSE)</f>
        <v>#N/A</v>
      </c>
      <c r="G75" s="58" t="e">
        <f>VLOOKUP(C74,'after session 1'!$A$6:G$17,7,FALSE)</f>
        <v>#N/A</v>
      </c>
      <c r="H75" s="58" t="e">
        <f>VLOOKUP(D75,$G$10:$H$13,2,TRUE)</f>
        <v>#N/A</v>
      </c>
      <c r="I75" t="str">
        <f>IF(ISNA(H75),"&lt;td colspan=5&gt;&amp;nbsp;&lt;/td&gt;",CONCATENATE("&lt;td bgcolor='#",H75,"'&gt;",C75,"&lt;/td&gt;&lt;td bgcolor='#",H75,"'&gt;",D75,"&lt;/td&gt;&lt;td bgcolor='#",H75,"'&gt;",E75,"&lt;/td&gt;&lt;td bgcolor='#",H75,"'&gt;",F75,"&lt;/td&gt;&lt;td bgcolor='#",H75,"'&gt;",TEXT(G75,"#0.0"),"&lt;/td&gt;"))</f>
        <v>&lt;td colspan=5&gt;&amp;nbsp;&lt;/td&gt;</v>
      </c>
    </row>
    <row r="76" spans="1:9" x14ac:dyDescent="0.2">
      <c r="B76" t="e">
        <f>VLOOKUP(C74,'after session 2'!$A$6:B$17,2,FALSE)</f>
        <v>#N/A</v>
      </c>
      <c r="C76" t="e">
        <f>VLOOKUP(C74,'after session 2'!$A$6:C$17,3,FALSE)</f>
        <v>#N/A</v>
      </c>
      <c r="D76" t="e">
        <f>VLOOKUP(C74,'after session 2'!$A$6:D$17,4,FALSE)</f>
        <v>#N/A</v>
      </c>
      <c r="E76" t="e">
        <f>VLOOKUP(C74,'after session 2'!$A$6:E$17,5,FALSE)</f>
        <v>#N/A</v>
      </c>
      <c r="F76" t="e">
        <f>VLOOKUP(C74,'after session 2'!$A$6:H$17,8,FALSE)</f>
        <v>#N/A</v>
      </c>
      <c r="G76" s="58" t="e">
        <f>VLOOKUP(C74,'after session 2'!$A$6:G$17,7,FALSE)</f>
        <v>#N/A</v>
      </c>
      <c r="H76" s="58" t="e">
        <f>VLOOKUP(D76,$G$10:$H$13,2,TRUE)</f>
        <v>#N/A</v>
      </c>
      <c r="I76" t="str">
        <f>IF(ISNA(H76),"&lt;td colspan=5&gt;&amp;nbsp;&lt;/td&gt;",CONCATENATE("&lt;td bgcolor='#",H76,"'&gt;",C76,"&lt;/td&gt;&lt;td bgcolor='#",H76,"'&gt;",D76,"&lt;/td&gt;&lt;td bgcolor='#",H76,"'&gt;",E76,"&lt;/td&gt;&lt;td bgcolor='#",H76,"'&gt;",F76,"&lt;/td&gt;&lt;td bgcolor='#",H76,"'&gt;",TEXT(G76,"#0.0"),"&lt;/td&gt;"))</f>
        <v>&lt;td colspan=5&gt;&amp;nbsp;&lt;/td&gt;</v>
      </c>
    </row>
    <row r="77" spans="1:9" x14ac:dyDescent="0.2">
      <c r="B77" t="e">
        <f>VLOOKUP(C74,'after session 3'!$A$6:B$17,2,FALSE)</f>
        <v>#N/A</v>
      </c>
      <c r="C77" t="e">
        <f>VLOOKUP(C74,'after session 3'!$A$6:C$17,3,FALSE)</f>
        <v>#N/A</v>
      </c>
      <c r="D77" t="e">
        <f>VLOOKUP(C74,'after session 3'!$A$6:D$17,4,FALSE)</f>
        <v>#N/A</v>
      </c>
      <c r="E77" t="e">
        <f>VLOOKUP(C74,'after session 3'!$A$6:E$17,5,FALSE)</f>
        <v>#N/A</v>
      </c>
      <c r="F77" t="e">
        <f>VLOOKUP(C74,'after session 3'!$A$6:H$17,8,FALSE)</f>
        <v>#N/A</v>
      </c>
      <c r="G77" s="58" t="e">
        <f>VLOOKUP(C74,'after session 3'!$A$6:G$17,7,FALSE)</f>
        <v>#N/A</v>
      </c>
      <c r="H77" s="58" t="e">
        <f>VLOOKUP(D77,$G$10:$H$13,2,TRUE)</f>
        <v>#N/A</v>
      </c>
      <c r="I77" t="str">
        <f>IF(ISNA(H77),"&lt;td colspan=5&gt;&amp;nbsp;&lt;/td&gt;",CONCATENATE("&lt;td bgcolor='#",H77,"'&gt;",C77,"&lt;/td&gt;&lt;td bgcolor='#",H77,"'&gt;",D77,"&lt;/td&gt;&lt;td bgcolor='#",H77,"'&gt;",E77,"&lt;/td&gt;&lt;td bgcolor='#",H77,"'&gt;",F77,"&lt;/td&gt;&lt;td bgcolor='#",H77,"'&gt;",TEXT(G77,"#0.0"),"&lt;/td&gt;"))</f>
        <v>&lt;td colspan=5&gt;&amp;nbsp;&lt;/td&gt;</v>
      </c>
    </row>
    <row r="78" spans="1:9" x14ac:dyDescent="0.2">
      <c r="B78" t="e">
        <f>VLOOKUP(C74,'after session 4'!$A$6:B$17,2,FALSE)</f>
        <v>#N/A</v>
      </c>
      <c r="C78" t="e">
        <f>VLOOKUP(C74,'after session 4'!$A$6:C$17,3,FALSE)</f>
        <v>#N/A</v>
      </c>
      <c r="D78" t="e">
        <f>VLOOKUP(C74,'after session 4'!$A$6:D$17,4,FALSE)</f>
        <v>#N/A</v>
      </c>
      <c r="E78" t="e">
        <f>VLOOKUP(C74,'after session 4'!$A$6:E$17,5,FALSE)</f>
        <v>#N/A</v>
      </c>
      <c r="F78" t="e">
        <f>VLOOKUP(C74,'after session 4'!$A$6:H$17,8,FALSE)</f>
        <v>#N/A</v>
      </c>
      <c r="G78" s="58" t="e">
        <f>VLOOKUP(C74,'after session 4'!$A$6:G$17,7,FALSE)</f>
        <v>#N/A</v>
      </c>
      <c r="H78" s="58" t="e">
        <f>VLOOKUP(D78,$G$10:$H$13,2,TRUE)</f>
        <v>#N/A</v>
      </c>
      <c r="I78" t="str">
        <f>IF(ISNA(H78),"&lt;td colspan=5&gt;&amp;nbsp;&lt;/td&gt;",CONCATENATE("&lt;td bgcolor='#",H78,"'&gt;",C78,"&lt;/td&gt;&lt;td bgcolor='#",H78,"'&gt;",D78,"&lt;/td&gt;&lt;td bgcolor='#",H78,"'&gt;",E78,"&lt;/td&gt;&lt;td bgcolor='#",H78,"'&gt;",F78,"&lt;/td&gt;&lt;td bgcolor='#",H78,"'&gt;",TEXT(G78,"#0.0"),"&lt;/td&gt;"))</f>
        <v>&lt;td colspan=5&gt;&amp;nbsp;&lt;/td&gt;</v>
      </c>
    </row>
    <row r="79" spans="1:9" x14ac:dyDescent="0.2">
      <c r="B79" t="e">
        <f>VLOOKUP(C74,'after session 5'!$A$6:B$17,2,FALSE)</f>
        <v>#N/A</v>
      </c>
      <c r="C79" t="e">
        <f>VLOOKUP(C74,'after session 5'!$A$6:C$17,3,FALSE)</f>
        <v>#N/A</v>
      </c>
      <c r="D79" t="e">
        <f>VLOOKUP(C74,'after session 5'!$A$6:D$17,4,FALSE)</f>
        <v>#N/A</v>
      </c>
      <c r="E79" t="e">
        <f>VLOOKUP(C74,'after session 5'!$A$6:E$17,5,FALSE)</f>
        <v>#N/A</v>
      </c>
      <c r="F79" t="e">
        <f>VLOOKUP(C74,'after session 5'!$A$6:H$17,8,FALSE)</f>
        <v>#N/A</v>
      </c>
      <c r="G79" s="58" t="e">
        <f>VLOOKUP(C74,'after session 5'!$A$6:G$17,7,FALSE)</f>
        <v>#N/A</v>
      </c>
      <c r="H79" s="58" t="e">
        <f>VLOOKUP(D79,$G$10:$H$13,2,TRUE)</f>
        <v>#N/A</v>
      </c>
      <c r="I79" t="str">
        <f>IF(ISNA(H79),"&lt;td colspan=5&gt;&amp;nbsp;&lt;/td&gt;",CONCATENATE("&lt;td bgcolor='#",H79,"'&gt;",C79,"&lt;/td&gt;&lt;td bgcolor='#",H79,"'&gt;",D79,"&lt;/td&gt;&lt;td bgcolor='#",H79,"'&gt;",E79,"&lt;/td&gt;&lt;td bgcolor='#",H79,"'&gt;",F79,"&lt;/td&gt;&lt;td bgcolor='#",H79,"'&gt;",TEXT(G79,"#0.0"),"&lt;/td&gt;"))</f>
        <v>&lt;td colspan=5&gt;&amp;nbsp;&lt;/td&gt;</v>
      </c>
    </row>
    <row r="80" spans="1:9" x14ac:dyDescent="0.2">
      <c r="B80" t="e">
        <f>VLOOKUP(C74,'after session 5'!$A$6:B$17,2,FALSE)</f>
        <v>#N/A</v>
      </c>
      <c r="C80" t="s">
        <v>97</v>
      </c>
      <c r="D80" t="s">
        <v>97</v>
      </c>
      <c r="E80" t="s">
        <v>97</v>
      </c>
      <c r="F80" t="e">
        <f>VLOOKUP(C74,'after session 5'!$A$6:O$17,11,FALSE)</f>
        <v>#N/A</v>
      </c>
      <c r="G80" s="65" t="e">
        <f>VLOOKUP(C74,'after session 5'!$A$6:N$17,10,FALSE)</f>
        <v>#N/A</v>
      </c>
      <c r="I80" t="e">
        <f>CONCATENATE("&lt;th&gt;",TEXT(F80,"#"),"&lt;/th&gt;&lt;th&gt;",TEXT(G80,"#0.00"),"&lt;/th&gt;&lt;/tr&gt;")</f>
        <v>#N/A</v>
      </c>
    </row>
    <row r="81" spans="1:9" x14ac:dyDescent="0.2">
      <c r="A81">
        <f>1+A74</f>
        <v>14</v>
      </c>
      <c r="B81" t="e">
        <f>VLOOKUP(C81,'after session 1'!$A$6:B$17,2,FALSE)</f>
        <v>#N/A</v>
      </c>
      <c r="C81" t="str">
        <f>result!A14</f>
        <v/>
      </c>
      <c r="I81" t="str">
        <f>IF(ISNA(B81),"&lt;/table&gt;",CONCATENATE("&lt;tr&gt;&lt;td&gt;",SUBSTITUTE(B81," ","&amp;nbsp;"),"&lt;/td&gt;"))</f>
        <v>&lt;/table&gt;</v>
      </c>
    </row>
    <row r="82" spans="1:9" x14ac:dyDescent="0.2">
      <c r="B82" t="e">
        <f>VLOOKUP(C81,'after session 1'!$A$6:B$17,2,FALSE)</f>
        <v>#N/A</v>
      </c>
      <c r="C82" t="e">
        <f>VLOOKUP(C81,'after session 1'!$A$6:C$17,3,FALSE)</f>
        <v>#N/A</v>
      </c>
      <c r="D82" t="e">
        <f>VLOOKUP(C81,'after session 1'!$A$6:D$17,4,FALSE)</f>
        <v>#N/A</v>
      </c>
      <c r="E82" t="e">
        <f>VLOOKUP(C81,'after session 1'!$A$6:E$17,5,FALSE)</f>
        <v>#N/A</v>
      </c>
      <c r="F82" t="e">
        <f>VLOOKUP(C81,'after session 1'!$A$6:H$17,8,FALSE)</f>
        <v>#N/A</v>
      </c>
      <c r="G82" s="58" t="e">
        <f>VLOOKUP(C81,'after session 1'!$A$6:G$17,7,FALSE)</f>
        <v>#N/A</v>
      </c>
      <c r="H82" s="58" t="e">
        <f>VLOOKUP(D82,$G$10:$H$13,2,TRUE)</f>
        <v>#N/A</v>
      </c>
      <c r="I82" t="str">
        <f>IF(ISNA(H82),"&lt;td colspan=5&gt;&amp;nbsp;&lt;/td&gt;",CONCATENATE("&lt;td bgcolor='#",H82,"'&gt;",C82,"&lt;/td&gt;&lt;td bgcolor='#",H82,"'&gt;",D82,"&lt;/td&gt;&lt;td bgcolor='#",H82,"'&gt;",E82,"&lt;/td&gt;&lt;td bgcolor='#",H82,"'&gt;",F82,"&lt;/td&gt;&lt;td bgcolor='#",H82,"'&gt;",TEXT(G82,"#0.0"),"&lt;/td&gt;"))</f>
        <v>&lt;td colspan=5&gt;&amp;nbsp;&lt;/td&gt;</v>
      </c>
    </row>
    <row r="83" spans="1:9" x14ac:dyDescent="0.2">
      <c r="B83" t="e">
        <f>VLOOKUP(C81,'after session 2'!$A$6:B$17,2,FALSE)</f>
        <v>#N/A</v>
      </c>
      <c r="C83" t="e">
        <f>VLOOKUP(C81,'after session 2'!$A$6:C$17,3,FALSE)</f>
        <v>#N/A</v>
      </c>
      <c r="D83" t="e">
        <f>VLOOKUP(C81,'after session 2'!$A$6:D$17,4,FALSE)</f>
        <v>#N/A</v>
      </c>
      <c r="E83" t="e">
        <f>VLOOKUP(C81,'after session 2'!$A$6:E$17,5,FALSE)</f>
        <v>#N/A</v>
      </c>
      <c r="F83" t="e">
        <f>VLOOKUP(C81,'after session 2'!$A$6:H$17,8,FALSE)</f>
        <v>#N/A</v>
      </c>
      <c r="G83" s="58" t="e">
        <f>VLOOKUP(C81,'after session 2'!$A$6:G$17,7,FALSE)</f>
        <v>#N/A</v>
      </c>
      <c r="H83" s="58" t="e">
        <f>VLOOKUP(D83,$G$10:$H$13,2,TRUE)</f>
        <v>#N/A</v>
      </c>
      <c r="I83" t="str">
        <f>IF(ISNA(H83),"&lt;td colspan=5&gt;&amp;nbsp;&lt;/td&gt;",CONCATENATE("&lt;td bgcolor='#",H83,"'&gt;",C83,"&lt;/td&gt;&lt;td bgcolor='#",H83,"'&gt;",D83,"&lt;/td&gt;&lt;td bgcolor='#",H83,"'&gt;",E83,"&lt;/td&gt;&lt;td bgcolor='#",H83,"'&gt;",F83,"&lt;/td&gt;&lt;td bgcolor='#",H83,"'&gt;",TEXT(G83,"#0.0"),"&lt;/td&gt;"))</f>
        <v>&lt;td colspan=5&gt;&amp;nbsp;&lt;/td&gt;</v>
      </c>
    </row>
    <row r="84" spans="1:9" x14ac:dyDescent="0.2">
      <c r="B84" t="e">
        <f>VLOOKUP(C81,'after session 3'!$A$6:B$17,2,FALSE)</f>
        <v>#N/A</v>
      </c>
      <c r="C84" t="e">
        <f>VLOOKUP(C81,'after session 3'!$A$6:C$17,3,FALSE)</f>
        <v>#N/A</v>
      </c>
      <c r="D84" t="e">
        <f>VLOOKUP(C81,'after session 3'!$A$6:D$17,4,FALSE)</f>
        <v>#N/A</v>
      </c>
      <c r="E84" t="e">
        <f>VLOOKUP(C81,'after session 3'!$A$6:E$17,5,FALSE)</f>
        <v>#N/A</v>
      </c>
      <c r="F84" t="e">
        <f>VLOOKUP(C81,'after session 3'!$A$6:H$17,8,FALSE)</f>
        <v>#N/A</v>
      </c>
      <c r="G84" s="58" t="e">
        <f>VLOOKUP(C81,'after session 3'!$A$6:G$17,7,FALSE)</f>
        <v>#N/A</v>
      </c>
      <c r="H84" s="58" t="e">
        <f>VLOOKUP(D84,$G$10:$H$13,2,TRUE)</f>
        <v>#N/A</v>
      </c>
      <c r="I84" t="str">
        <f>IF(ISNA(H84),"&lt;td colspan=5&gt;&amp;nbsp;&lt;/td&gt;",CONCATENATE("&lt;td bgcolor='#",H84,"'&gt;",C84,"&lt;/td&gt;&lt;td bgcolor='#",H84,"'&gt;",D84,"&lt;/td&gt;&lt;td bgcolor='#",H84,"'&gt;",E84,"&lt;/td&gt;&lt;td bgcolor='#",H84,"'&gt;",F84,"&lt;/td&gt;&lt;td bgcolor='#",H84,"'&gt;",TEXT(G84,"#0.0"),"&lt;/td&gt;"))</f>
        <v>&lt;td colspan=5&gt;&amp;nbsp;&lt;/td&gt;</v>
      </c>
    </row>
    <row r="85" spans="1:9" x14ac:dyDescent="0.2">
      <c r="B85" t="e">
        <f>VLOOKUP(C81,'after session 4'!$A$6:B$17,2,FALSE)</f>
        <v>#N/A</v>
      </c>
      <c r="C85" t="e">
        <f>VLOOKUP(C81,'after session 4'!$A$6:C$17,3,FALSE)</f>
        <v>#N/A</v>
      </c>
      <c r="D85" t="e">
        <f>VLOOKUP(C81,'after session 4'!$A$6:D$17,4,FALSE)</f>
        <v>#N/A</v>
      </c>
      <c r="E85" t="e">
        <f>VLOOKUP(C81,'after session 4'!$A$6:E$17,5,FALSE)</f>
        <v>#N/A</v>
      </c>
      <c r="F85" t="e">
        <f>VLOOKUP(C81,'after session 4'!$A$6:H$17,8,FALSE)</f>
        <v>#N/A</v>
      </c>
      <c r="G85" s="58" t="e">
        <f>VLOOKUP(C81,'after session 4'!$A$6:G$17,7,FALSE)</f>
        <v>#N/A</v>
      </c>
      <c r="H85" s="58" t="e">
        <f>VLOOKUP(D85,$G$10:$H$13,2,TRUE)</f>
        <v>#N/A</v>
      </c>
      <c r="I85" t="str">
        <f>IF(ISNA(H85),"&lt;td colspan=5&gt;&amp;nbsp;&lt;/td&gt;",CONCATENATE("&lt;td bgcolor='#",H85,"'&gt;",C85,"&lt;/td&gt;&lt;td bgcolor='#",H85,"'&gt;",D85,"&lt;/td&gt;&lt;td bgcolor='#",H85,"'&gt;",E85,"&lt;/td&gt;&lt;td bgcolor='#",H85,"'&gt;",F85,"&lt;/td&gt;&lt;td bgcolor='#",H85,"'&gt;",TEXT(G85,"#0.0"),"&lt;/td&gt;"))</f>
        <v>&lt;td colspan=5&gt;&amp;nbsp;&lt;/td&gt;</v>
      </c>
    </row>
    <row r="86" spans="1:9" x14ac:dyDescent="0.2">
      <c r="B86" t="e">
        <f>VLOOKUP(C81,'after session 5'!$A$6:B$17,2,FALSE)</f>
        <v>#N/A</v>
      </c>
      <c r="C86" t="e">
        <f>VLOOKUP(C81,'after session 5'!$A$6:C$17,3,FALSE)</f>
        <v>#N/A</v>
      </c>
      <c r="D86" t="e">
        <f>VLOOKUP(C81,'after session 5'!$A$6:D$17,4,FALSE)</f>
        <v>#N/A</v>
      </c>
      <c r="E86" t="e">
        <f>VLOOKUP(C81,'after session 5'!$A$6:E$17,5,FALSE)</f>
        <v>#N/A</v>
      </c>
      <c r="F86" t="e">
        <f>VLOOKUP(C81,'after session 5'!$A$6:H$17,8,FALSE)</f>
        <v>#N/A</v>
      </c>
      <c r="G86" s="58" t="e">
        <f>VLOOKUP(C81,'after session 5'!$A$6:G$17,7,FALSE)</f>
        <v>#N/A</v>
      </c>
      <c r="H86" s="58" t="e">
        <f>VLOOKUP(D86,$G$10:$H$13,2,TRUE)</f>
        <v>#N/A</v>
      </c>
      <c r="I86" t="str">
        <f>IF(ISNA(H86),"&lt;td colspan=5&gt;&amp;nbsp;&lt;/td&gt;",CONCATENATE("&lt;td bgcolor='#",H86,"'&gt;",C86,"&lt;/td&gt;&lt;td bgcolor='#",H86,"'&gt;",D86,"&lt;/td&gt;&lt;td bgcolor='#",H86,"'&gt;",E86,"&lt;/td&gt;&lt;td bgcolor='#",H86,"'&gt;",F86,"&lt;/td&gt;&lt;td bgcolor='#",H86,"'&gt;",TEXT(G86,"#0.0"),"&lt;/td&gt;"))</f>
        <v>&lt;td colspan=5&gt;&amp;nbsp;&lt;/td&gt;</v>
      </c>
    </row>
    <row r="87" spans="1:9" x14ac:dyDescent="0.2">
      <c r="B87" t="e">
        <f>VLOOKUP(C81,'after session 5'!$A$6:B$17,2,FALSE)</f>
        <v>#N/A</v>
      </c>
      <c r="C87" t="s">
        <v>97</v>
      </c>
      <c r="D87" t="s">
        <v>97</v>
      </c>
      <c r="E87" t="s">
        <v>97</v>
      </c>
      <c r="F87" t="e">
        <f>VLOOKUP(C81,'after session 5'!$A$6:O$17,11,FALSE)</f>
        <v>#N/A</v>
      </c>
      <c r="G87" s="65" t="e">
        <f>VLOOKUP(C81,'after session 5'!$A$6:N$17,10,FALSE)</f>
        <v>#N/A</v>
      </c>
      <c r="I87" t="e">
        <f>CONCATENATE("&lt;th&gt;",TEXT(F87,"#"),"&lt;/th&gt;&lt;th&gt;",TEXT(G87,"#0.00"),"&lt;/th&gt;&lt;/tr&gt;")</f>
        <v>#N/A</v>
      </c>
    </row>
    <row r="88" spans="1:9" x14ac:dyDescent="0.2">
      <c r="A88">
        <f>1+A81</f>
        <v>15</v>
      </c>
      <c r="B88" t="e">
        <f>VLOOKUP(C88,'after session 1'!$A$6:B$17,2,FALSE)</f>
        <v>#N/A</v>
      </c>
      <c r="C88" t="str">
        <f>result!A15</f>
        <v/>
      </c>
      <c r="I88" t="str">
        <f>IF(ISNA(B88),"&lt;/table&gt;",CONCATENATE("&lt;tr&gt;&lt;td&gt;",SUBSTITUTE(B88," ","&amp;nbsp;"),"&lt;/td&gt;"))</f>
        <v>&lt;/table&gt;</v>
      </c>
    </row>
    <row r="89" spans="1:9" x14ac:dyDescent="0.2">
      <c r="B89" t="e">
        <f>VLOOKUP(C88,'after session 1'!$A$6:B$17,2,FALSE)</f>
        <v>#N/A</v>
      </c>
      <c r="C89" t="e">
        <f>VLOOKUP(C88,'after session 1'!$A$6:C$17,3,FALSE)</f>
        <v>#N/A</v>
      </c>
      <c r="D89" t="e">
        <f>VLOOKUP(C88,'after session 1'!$A$6:D$17,4,FALSE)</f>
        <v>#N/A</v>
      </c>
      <c r="E89" t="e">
        <f>VLOOKUP(C88,'after session 1'!$A$6:E$17,5,FALSE)</f>
        <v>#N/A</v>
      </c>
      <c r="F89" t="e">
        <f>VLOOKUP(C88,'after session 1'!$A$6:H$17,8,FALSE)</f>
        <v>#N/A</v>
      </c>
      <c r="G89" s="58" t="e">
        <f>VLOOKUP(C88,'after session 1'!$A$6:G$17,7,FALSE)</f>
        <v>#N/A</v>
      </c>
      <c r="H89" s="58" t="e">
        <f>VLOOKUP(D89,$G$10:$H$13,2,TRUE)</f>
        <v>#N/A</v>
      </c>
      <c r="I89" t="str">
        <f>IF(ISNA(H89),"&lt;td colspan=5&gt;&amp;nbsp;&lt;/td&gt;",CONCATENATE("&lt;td bgcolor='#",H89,"'&gt;",C89,"&lt;/td&gt;&lt;td bgcolor='#",H89,"'&gt;",D89,"&lt;/td&gt;&lt;td bgcolor='#",H89,"'&gt;",E89,"&lt;/td&gt;&lt;td bgcolor='#",H89,"'&gt;",F89,"&lt;/td&gt;&lt;td bgcolor='#",H89,"'&gt;",TEXT(G89,"#0.0"),"&lt;/td&gt;"))</f>
        <v>&lt;td colspan=5&gt;&amp;nbsp;&lt;/td&gt;</v>
      </c>
    </row>
    <row r="90" spans="1:9" x14ac:dyDescent="0.2">
      <c r="B90" t="e">
        <f>VLOOKUP(C88,'after session 2'!$A$6:B$17,2,FALSE)</f>
        <v>#N/A</v>
      </c>
      <c r="C90" t="e">
        <f>VLOOKUP(C88,'after session 2'!$A$6:C$17,3,FALSE)</f>
        <v>#N/A</v>
      </c>
      <c r="D90" t="e">
        <f>VLOOKUP(C88,'after session 2'!$A$6:D$17,4,FALSE)</f>
        <v>#N/A</v>
      </c>
      <c r="E90" t="e">
        <f>VLOOKUP(C88,'after session 2'!$A$6:E$17,5,FALSE)</f>
        <v>#N/A</v>
      </c>
      <c r="F90" t="e">
        <f>VLOOKUP(C88,'after session 2'!$A$6:H$17,8,FALSE)</f>
        <v>#N/A</v>
      </c>
      <c r="G90" s="58" t="e">
        <f>VLOOKUP(C88,'after session 2'!$A$6:G$17,7,FALSE)</f>
        <v>#N/A</v>
      </c>
      <c r="H90" s="58" t="e">
        <f>VLOOKUP(D90,$G$10:$H$13,2,TRUE)</f>
        <v>#N/A</v>
      </c>
      <c r="I90" t="str">
        <f>IF(ISNA(H90),"&lt;td colspan=5&gt;&amp;nbsp;&lt;/td&gt;",CONCATENATE("&lt;td bgcolor='#",H90,"'&gt;",C90,"&lt;/td&gt;&lt;td bgcolor='#",H90,"'&gt;",D90,"&lt;/td&gt;&lt;td bgcolor='#",H90,"'&gt;",E90,"&lt;/td&gt;&lt;td bgcolor='#",H90,"'&gt;",F90,"&lt;/td&gt;&lt;td bgcolor='#",H90,"'&gt;",TEXT(G90,"#0.0"),"&lt;/td&gt;"))</f>
        <v>&lt;td colspan=5&gt;&amp;nbsp;&lt;/td&gt;</v>
      </c>
    </row>
    <row r="91" spans="1:9" x14ac:dyDescent="0.2">
      <c r="B91" t="e">
        <f>VLOOKUP(C88,'after session 3'!$A$6:B$17,2,FALSE)</f>
        <v>#N/A</v>
      </c>
      <c r="C91" t="e">
        <f>VLOOKUP(C88,'after session 3'!$A$6:C$17,3,FALSE)</f>
        <v>#N/A</v>
      </c>
      <c r="D91" t="e">
        <f>VLOOKUP(C88,'after session 3'!$A$6:D$17,4,FALSE)</f>
        <v>#N/A</v>
      </c>
      <c r="E91" t="e">
        <f>VLOOKUP(C88,'after session 3'!$A$6:E$17,5,FALSE)</f>
        <v>#N/A</v>
      </c>
      <c r="F91" t="e">
        <f>VLOOKUP(C88,'after session 3'!$A$6:H$17,8,FALSE)</f>
        <v>#N/A</v>
      </c>
      <c r="G91" s="58" t="e">
        <f>VLOOKUP(C88,'after session 3'!$A$6:G$17,7,FALSE)</f>
        <v>#N/A</v>
      </c>
      <c r="H91" s="58" t="e">
        <f>VLOOKUP(D91,$G$10:$H$13,2,TRUE)</f>
        <v>#N/A</v>
      </c>
      <c r="I91" t="str">
        <f>IF(ISNA(H91),"&lt;td colspan=5&gt;&amp;nbsp;&lt;/td&gt;",CONCATENATE("&lt;td bgcolor='#",H91,"'&gt;",C91,"&lt;/td&gt;&lt;td bgcolor='#",H91,"'&gt;",D91,"&lt;/td&gt;&lt;td bgcolor='#",H91,"'&gt;",E91,"&lt;/td&gt;&lt;td bgcolor='#",H91,"'&gt;",F91,"&lt;/td&gt;&lt;td bgcolor='#",H91,"'&gt;",TEXT(G91,"#0.0"),"&lt;/td&gt;"))</f>
        <v>&lt;td colspan=5&gt;&amp;nbsp;&lt;/td&gt;</v>
      </c>
    </row>
    <row r="92" spans="1:9" x14ac:dyDescent="0.2">
      <c r="B92" t="e">
        <f>VLOOKUP(C88,'after session 4'!$A$6:B$17,2,FALSE)</f>
        <v>#N/A</v>
      </c>
      <c r="C92" t="e">
        <f>VLOOKUP(C88,'after session 4'!$A$6:C$17,3,FALSE)</f>
        <v>#N/A</v>
      </c>
      <c r="D92" t="e">
        <f>VLOOKUP(C88,'after session 4'!$A$6:D$17,4,FALSE)</f>
        <v>#N/A</v>
      </c>
      <c r="E92" t="e">
        <f>VLOOKUP(C88,'after session 4'!$A$6:E$17,5,FALSE)</f>
        <v>#N/A</v>
      </c>
      <c r="F92" t="e">
        <f>VLOOKUP(C88,'after session 4'!$A$6:H$17,8,FALSE)</f>
        <v>#N/A</v>
      </c>
      <c r="G92" s="58" t="e">
        <f>VLOOKUP(C88,'after session 4'!$A$6:G$17,7,FALSE)</f>
        <v>#N/A</v>
      </c>
      <c r="H92" s="58" t="e">
        <f>VLOOKUP(D92,$G$10:$H$13,2,TRUE)</f>
        <v>#N/A</v>
      </c>
      <c r="I92" t="str">
        <f>IF(ISNA(H92),"&lt;td colspan=5&gt;&amp;nbsp;&lt;/td&gt;",CONCATENATE("&lt;td bgcolor='#",H92,"'&gt;",C92,"&lt;/td&gt;&lt;td bgcolor='#",H92,"'&gt;",D92,"&lt;/td&gt;&lt;td bgcolor='#",H92,"'&gt;",E92,"&lt;/td&gt;&lt;td bgcolor='#",H92,"'&gt;",F92,"&lt;/td&gt;&lt;td bgcolor='#",H92,"'&gt;",TEXT(G92,"#0.0"),"&lt;/td&gt;"))</f>
        <v>&lt;td colspan=5&gt;&amp;nbsp;&lt;/td&gt;</v>
      </c>
    </row>
    <row r="93" spans="1:9" x14ac:dyDescent="0.2">
      <c r="B93" t="e">
        <f>VLOOKUP(C88,'after session 5'!$A$6:B$17,2,FALSE)</f>
        <v>#N/A</v>
      </c>
      <c r="C93" t="e">
        <f>VLOOKUP(C88,'after session 5'!$A$6:C$17,3,FALSE)</f>
        <v>#N/A</v>
      </c>
      <c r="D93" t="e">
        <f>VLOOKUP(C88,'after session 5'!$A$6:D$17,4,FALSE)</f>
        <v>#N/A</v>
      </c>
      <c r="E93" t="e">
        <f>VLOOKUP(C88,'after session 5'!$A$6:E$17,5,FALSE)</f>
        <v>#N/A</v>
      </c>
      <c r="F93" t="e">
        <f>VLOOKUP(C88,'after session 5'!$A$6:H$17,8,FALSE)</f>
        <v>#N/A</v>
      </c>
      <c r="G93" s="58" t="e">
        <f>VLOOKUP(C88,'after session 5'!$A$6:G$17,7,FALSE)</f>
        <v>#N/A</v>
      </c>
      <c r="H93" s="58" t="e">
        <f>VLOOKUP(D93,$G$10:$H$13,2,TRUE)</f>
        <v>#N/A</v>
      </c>
      <c r="I93" t="str">
        <f>IF(ISNA(H93),"&lt;td colspan=5&gt;&amp;nbsp;&lt;/td&gt;",CONCATENATE("&lt;td bgcolor='#",H93,"'&gt;",C93,"&lt;/td&gt;&lt;td bgcolor='#",H93,"'&gt;",D93,"&lt;/td&gt;&lt;td bgcolor='#",H93,"'&gt;",E93,"&lt;/td&gt;&lt;td bgcolor='#",H93,"'&gt;",F93,"&lt;/td&gt;&lt;td bgcolor='#",H93,"'&gt;",TEXT(G93,"#0.0"),"&lt;/td&gt;"))</f>
        <v>&lt;td colspan=5&gt;&amp;nbsp;&lt;/td&gt;</v>
      </c>
    </row>
    <row r="94" spans="1:9" x14ac:dyDescent="0.2">
      <c r="B94" t="e">
        <f>VLOOKUP(C88,'after session 5'!$A$6:B$17,2,FALSE)</f>
        <v>#N/A</v>
      </c>
      <c r="C94" t="s">
        <v>97</v>
      </c>
      <c r="D94" t="s">
        <v>97</v>
      </c>
      <c r="E94" t="s">
        <v>97</v>
      </c>
      <c r="F94" t="e">
        <f>VLOOKUP(C88,'after session 5'!$A$6:O$17,11,FALSE)</f>
        <v>#N/A</v>
      </c>
      <c r="G94" s="65" t="e">
        <f>VLOOKUP(C88,'after session 5'!$A$6:N$17,10,FALSE)</f>
        <v>#N/A</v>
      </c>
      <c r="I94" t="e">
        <f>CONCATENATE("&lt;th&gt;",TEXT(F94,"#"),"&lt;/th&gt;&lt;th&gt;",TEXT(G94,"#0.00"),"&lt;/th&gt;&lt;/tr&gt;")</f>
        <v>#N/A</v>
      </c>
    </row>
    <row r="95" spans="1:9" x14ac:dyDescent="0.2">
      <c r="A95">
        <f>1+A88</f>
        <v>16</v>
      </c>
      <c r="B95" t="e">
        <f>VLOOKUP(C95,'after session 1'!$A$6:B$17,2,FALSE)</f>
        <v>#N/A</v>
      </c>
      <c r="C95" t="str">
        <f>result!A16</f>
        <v/>
      </c>
      <c r="I95" t="str">
        <f>IF(ISNA(B95),"&lt;/table&gt;",CONCATENATE("&lt;tr&gt;&lt;td&gt;",SUBSTITUTE(B95," ","&amp;nbsp;"),"&lt;/td&gt;"))</f>
        <v>&lt;/table&gt;</v>
      </c>
    </row>
    <row r="96" spans="1:9" x14ac:dyDescent="0.2">
      <c r="B96" t="e">
        <f>VLOOKUP(C95,'after session 1'!$A$6:B$17,2,FALSE)</f>
        <v>#N/A</v>
      </c>
      <c r="C96" t="e">
        <f>VLOOKUP(C95,'after session 1'!$A$6:C$17,3,FALSE)</f>
        <v>#N/A</v>
      </c>
      <c r="D96" t="e">
        <f>VLOOKUP(C95,'after session 1'!$A$6:D$17,4,FALSE)</f>
        <v>#N/A</v>
      </c>
      <c r="E96" t="e">
        <f>VLOOKUP(C95,'after session 1'!$A$6:E$17,5,FALSE)</f>
        <v>#N/A</v>
      </c>
      <c r="F96" t="e">
        <f>VLOOKUP(C95,'after session 1'!$A$6:H$17,8,FALSE)</f>
        <v>#N/A</v>
      </c>
      <c r="G96" s="58" t="e">
        <f>VLOOKUP(C95,'after session 1'!$A$6:G$17,7,FALSE)</f>
        <v>#N/A</v>
      </c>
      <c r="H96" s="58" t="e">
        <f>VLOOKUP(D96,$G$10:$H$13,2,TRUE)</f>
        <v>#N/A</v>
      </c>
      <c r="I96" t="str">
        <f>IF(ISNA(H96),"&lt;td colspan=5&gt;&amp;nbsp;&lt;/td&gt;",CONCATENATE("&lt;td bgcolor='#",H96,"'&gt;",C96,"&lt;/td&gt;&lt;td bgcolor='#",H96,"'&gt;",D96,"&lt;/td&gt;&lt;td bgcolor='#",H96,"'&gt;",E96,"&lt;/td&gt;&lt;td bgcolor='#",H96,"'&gt;",F96,"&lt;/td&gt;&lt;td bgcolor='#",H96,"'&gt;",TEXT(G96,"#0.0"),"&lt;/td&gt;"))</f>
        <v>&lt;td colspan=5&gt;&amp;nbsp;&lt;/td&gt;</v>
      </c>
    </row>
    <row r="97" spans="2:9" x14ac:dyDescent="0.2">
      <c r="B97" t="e">
        <f>VLOOKUP(C95,'after session 2'!$A$6:B$17,2,FALSE)</f>
        <v>#N/A</v>
      </c>
      <c r="C97" t="e">
        <f>VLOOKUP(C95,'after session 2'!$A$6:C$17,3,FALSE)</f>
        <v>#N/A</v>
      </c>
      <c r="D97" t="e">
        <f>VLOOKUP(C95,'after session 2'!$A$6:D$17,4,FALSE)</f>
        <v>#N/A</v>
      </c>
      <c r="E97" t="e">
        <f>VLOOKUP(C95,'after session 2'!$A$6:E$17,5,FALSE)</f>
        <v>#N/A</v>
      </c>
      <c r="F97" t="e">
        <f>VLOOKUP(C95,'after session 2'!$A$6:H$17,8,FALSE)</f>
        <v>#N/A</v>
      </c>
      <c r="G97" s="58" t="e">
        <f>VLOOKUP(C95,'after session 2'!$A$6:G$17,7,FALSE)</f>
        <v>#N/A</v>
      </c>
      <c r="H97" s="58" t="e">
        <f>VLOOKUP(D97,$G$10:$H$13,2,TRUE)</f>
        <v>#N/A</v>
      </c>
      <c r="I97" t="str">
        <f>IF(ISNA(H97),"&lt;td colspan=5&gt;&amp;nbsp;&lt;/td&gt;",CONCATENATE("&lt;td bgcolor='#",H97,"'&gt;",C97,"&lt;/td&gt;&lt;td bgcolor='#",H97,"'&gt;",D97,"&lt;/td&gt;&lt;td bgcolor='#",H97,"'&gt;",E97,"&lt;/td&gt;&lt;td bgcolor='#",H97,"'&gt;",F97,"&lt;/td&gt;&lt;td bgcolor='#",H97,"'&gt;",TEXT(G97,"#0.0"),"&lt;/td&gt;"))</f>
        <v>&lt;td colspan=5&gt;&amp;nbsp;&lt;/td&gt;</v>
      </c>
    </row>
    <row r="98" spans="2:9" x14ac:dyDescent="0.2">
      <c r="B98" t="e">
        <f>VLOOKUP(C95,'after session 3'!$A$6:B$17,2,FALSE)</f>
        <v>#N/A</v>
      </c>
      <c r="C98" t="e">
        <f>VLOOKUP(C95,'after session 3'!$A$6:C$17,3,FALSE)</f>
        <v>#N/A</v>
      </c>
      <c r="D98" t="e">
        <f>VLOOKUP(C95,'after session 3'!$A$6:D$17,4,FALSE)</f>
        <v>#N/A</v>
      </c>
      <c r="E98" t="e">
        <f>VLOOKUP(C95,'after session 3'!$A$6:E$17,5,FALSE)</f>
        <v>#N/A</v>
      </c>
      <c r="F98" t="e">
        <f>VLOOKUP(C95,'after session 3'!$A$6:H$17,8,FALSE)</f>
        <v>#N/A</v>
      </c>
      <c r="G98" s="58" t="e">
        <f>VLOOKUP(C95,'after session 3'!$A$6:G$17,7,FALSE)</f>
        <v>#N/A</v>
      </c>
      <c r="H98" s="58" t="e">
        <f>VLOOKUP(D98,$G$10:$H$13,2,TRUE)</f>
        <v>#N/A</v>
      </c>
      <c r="I98" t="str">
        <f>IF(ISNA(H98),"&lt;td colspan=5&gt;&amp;nbsp;&lt;/td&gt;",CONCATENATE("&lt;td bgcolor='#",H98,"'&gt;",C98,"&lt;/td&gt;&lt;td bgcolor='#",H98,"'&gt;",D98,"&lt;/td&gt;&lt;td bgcolor='#",H98,"'&gt;",E98,"&lt;/td&gt;&lt;td bgcolor='#",H98,"'&gt;",F98,"&lt;/td&gt;&lt;td bgcolor='#",H98,"'&gt;",TEXT(G98,"#0.0"),"&lt;/td&gt;"))</f>
        <v>&lt;td colspan=5&gt;&amp;nbsp;&lt;/td&gt;</v>
      </c>
    </row>
    <row r="99" spans="2:9" x14ac:dyDescent="0.2">
      <c r="B99" t="e">
        <f>VLOOKUP(C95,'after session 4'!$A$6:B$17,2,FALSE)</f>
        <v>#N/A</v>
      </c>
      <c r="C99" t="e">
        <f>VLOOKUP(C95,'after session 4'!$A$6:C$17,3,FALSE)</f>
        <v>#N/A</v>
      </c>
      <c r="D99" t="e">
        <f>VLOOKUP(C95,'after session 4'!$A$6:D$17,4,FALSE)</f>
        <v>#N/A</v>
      </c>
      <c r="E99" t="e">
        <f>VLOOKUP(C95,'after session 4'!$A$6:E$17,5,FALSE)</f>
        <v>#N/A</v>
      </c>
      <c r="F99" t="e">
        <f>VLOOKUP(C95,'after session 4'!$A$6:H$17,8,FALSE)</f>
        <v>#N/A</v>
      </c>
      <c r="G99" s="58" t="e">
        <f>VLOOKUP(C95,'after session 4'!$A$6:G$17,7,FALSE)</f>
        <v>#N/A</v>
      </c>
      <c r="H99" s="58" t="e">
        <f>VLOOKUP(D99,$G$10:$H$13,2,TRUE)</f>
        <v>#N/A</v>
      </c>
      <c r="I99" t="str">
        <f>IF(ISNA(H99),"&lt;td colspan=5&gt;&amp;nbsp;&lt;/td&gt;",CONCATENATE("&lt;td bgcolor='#",H99,"'&gt;",C99,"&lt;/td&gt;&lt;td bgcolor='#",H99,"'&gt;",D99,"&lt;/td&gt;&lt;td bgcolor='#",H99,"'&gt;",E99,"&lt;/td&gt;&lt;td bgcolor='#",H99,"'&gt;",F99,"&lt;/td&gt;&lt;td bgcolor='#",H99,"'&gt;",TEXT(G99,"#0.0"),"&lt;/td&gt;"))</f>
        <v>&lt;td colspan=5&gt;&amp;nbsp;&lt;/td&gt;</v>
      </c>
    </row>
    <row r="100" spans="2:9" x14ac:dyDescent="0.2">
      <c r="B100" t="e">
        <f>VLOOKUP(C95,'after session 5'!$A$6:B$17,2,FALSE)</f>
        <v>#N/A</v>
      </c>
      <c r="C100" t="e">
        <f>VLOOKUP(C95,'after session 5'!$A$6:C$17,3,FALSE)</f>
        <v>#N/A</v>
      </c>
      <c r="D100" t="e">
        <f>VLOOKUP(C95,'after session 5'!$A$6:D$17,4,FALSE)</f>
        <v>#N/A</v>
      </c>
      <c r="E100" t="e">
        <f>VLOOKUP(C95,'after session 5'!$A$6:E$17,5,FALSE)</f>
        <v>#N/A</v>
      </c>
      <c r="F100" t="e">
        <f>VLOOKUP(C95,'after session 5'!$A$6:H$17,8,FALSE)</f>
        <v>#N/A</v>
      </c>
      <c r="G100" s="58" t="e">
        <f>VLOOKUP(C95,'after session 5'!$A$6:G$17,7,FALSE)</f>
        <v>#N/A</v>
      </c>
      <c r="H100" s="58" t="e">
        <f>VLOOKUP(D100,$G$10:$H$13,2,TRUE)</f>
        <v>#N/A</v>
      </c>
      <c r="I100" t="str">
        <f>IF(ISNA(H100),"&lt;td colspan=5&gt;&amp;nbsp;&lt;/td&gt;",CONCATENATE("&lt;td bgcolor='#",H100,"'&gt;",C100,"&lt;/td&gt;&lt;td bgcolor='#",H100,"'&gt;",D100,"&lt;/td&gt;&lt;td bgcolor='#",H100,"'&gt;",E100,"&lt;/td&gt;&lt;td bgcolor='#",H100,"'&gt;",F100,"&lt;/td&gt;&lt;td bgcolor='#",H100,"'&gt;",TEXT(G100,"#0.0"),"&lt;/td&gt;"))</f>
        <v>&lt;td colspan=5&gt;&amp;nbsp;&lt;/td&gt;</v>
      </c>
    </row>
    <row r="101" spans="2:9" x14ac:dyDescent="0.2">
      <c r="B101" t="e">
        <f>VLOOKUP(C95,'after session 5'!$A$6:B$17,2,FALSE)</f>
        <v>#N/A</v>
      </c>
      <c r="C101" t="s">
        <v>97</v>
      </c>
      <c r="D101" t="s">
        <v>97</v>
      </c>
      <c r="E101" t="s">
        <v>97</v>
      </c>
      <c r="F101" t="e">
        <f>VLOOKUP(C95,'after session 5'!$A$6:O$17,11,FALSE)</f>
        <v>#N/A</v>
      </c>
      <c r="G101" s="65" t="e">
        <f>VLOOKUP(C95,'after session 5'!$A$6:N$17,10,FALSE)</f>
        <v>#N/A</v>
      </c>
      <c r="I101" t="e">
        <f>CONCATENATE("&lt;th&gt;",TEXT(F101,"#"),"&lt;/th&gt;&lt;th&gt;",TEXT(G101,"#0.00"),"&lt;/th&gt;&lt;/tr&gt;")</f>
        <v>#N/A</v>
      </c>
    </row>
    <row r="102" spans="2:9" x14ac:dyDescent="0.2">
      <c r="I102" t="s">
        <v>131</v>
      </c>
    </row>
    <row r="103" spans="2:9" x14ac:dyDescent="0.2">
      <c r="F103"/>
    </row>
    <row r="104" spans="2:9" x14ac:dyDescent="0.2">
      <c r="F104"/>
    </row>
    <row r="105" spans="2:9" x14ac:dyDescent="0.2">
      <c r="F105"/>
    </row>
    <row r="106" spans="2:9" x14ac:dyDescent="0.2">
      <c r="F106"/>
    </row>
    <row r="107" spans="2:9" x14ac:dyDescent="0.2">
      <c r="F107"/>
      <c r="G107" s="65"/>
    </row>
    <row r="109" spans="2:9" x14ac:dyDescent="0.2">
      <c r="F109"/>
    </row>
    <row r="110" spans="2:9" x14ac:dyDescent="0.2">
      <c r="F110"/>
    </row>
    <row r="111" spans="2:9" x14ac:dyDescent="0.2">
      <c r="F111"/>
    </row>
    <row r="112" spans="2:9" x14ac:dyDescent="0.2">
      <c r="F112"/>
    </row>
    <row r="113" spans="6:7" x14ac:dyDescent="0.2">
      <c r="F113"/>
      <c r="G113" s="65"/>
    </row>
    <row r="115" spans="6:7" x14ac:dyDescent="0.2">
      <c r="F115"/>
    </row>
    <row r="116" spans="6:7" x14ac:dyDescent="0.2">
      <c r="F116"/>
    </row>
    <row r="117" spans="6:7" x14ac:dyDescent="0.2">
      <c r="F117"/>
    </row>
    <row r="118" spans="6:7" x14ac:dyDescent="0.2">
      <c r="F118"/>
    </row>
    <row r="119" spans="6:7" x14ac:dyDescent="0.2">
      <c r="F119"/>
      <c r="G119" s="65"/>
    </row>
    <row r="121" spans="6:7" x14ac:dyDescent="0.2">
      <c r="F121"/>
    </row>
    <row r="122" spans="6:7" x14ac:dyDescent="0.2">
      <c r="F122"/>
    </row>
    <row r="123" spans="6:7" x14ac:dyDescent="0.2">
      <c r="F123"/>
    </row>
    <row r="124" spans="6:7" x14ac:dyDescent="0.2">
      <c r="F124"/>
    </row>
    <row r="125" spans="6:7" x14ac:dyDescent="0.2">
      <c r="F125"/>
      <c r="G125" s="65"/>
    </row>
    <row r="127" spans="6:7" x14ac:dyDescent="0.2">
      <c r="F127"/>
    </row>
    <row r="128" spans="6:7" x14ac:dyDescent="0.2">
      <c r="F128"/>
    </row>
    <row r="129" spans="6:7" x14ac:dyDescent="0.2">
      <c r="F129"/>
    </row>
    <row r="130" spans="6:7" x14ac:dyDescent="0.2">
      <c r="F130"/>
    </row>
    <row r="131" spans="6:7" x14ac:dyDescent="0.2">
      <c r="F131"/>
      <c r="G131" s="65"/>
    </row>
    <row r="133" spans="6:7" x14ac:dyDescent="0.2">
      <c r="F133"/>
    </row>
    <row r="134" spans="6:7" x14ac:dyDescent="0.2">
      <c r="F134"/>
    </row>
    <row r="135" spans="6:7" x14ac:dyDescent="0.2">
      <c r="F135"/>
    </row>
    <row r="136" spans="6:7" x14ac:dyDescent="0.2">
      <c r="F136"/>
    </row>
    <row r="137" spans="6:7" x14ac:dyDescent="0.2">
      <c r="F137"/>
      <c r="G137" s="65"/>
    </row>
    <row r="139" spans="6:7" x14ac:dyDescent="0.2">
      <c r="F139"/>
    </row>
    <row r="140" spans="6:7" x14ac:dyDescent="0.2">
      <c r="F140"/>
    </row>
    <row r="141" spans="6:7" x14ac:dyDescent="0.2">
      <c r="F141"/>
    </row>
    <row r="142" spans="6:7" x14ac:dyDescent="0.2">
      <c r="F142"/>
    </row>
    <row r="143" spans="6:7" x14ac:dyDescent="0.2">
      <c r="F143"/>
      <c r="G143" s="65"/>
    </row>
    <row r="145" spans="6:7" x14ac:dyDescent="0.2">
      <c r="F145"/>
    </row>
    <row r="146" spans="6:7" x14ac:dyDescent="0.2">
      <c r="F146"/>
    </row>
    <row r="147" spans="6:7" x14ac:dyDescent="0.2">
      <c r="F147"/>
    </row>
    <row r="148" spans="6:7" x14ac:dyDescent="0.2">
      <c r="F148"/>
    </row>
    <row r="149" spans="6:7" x14ac:dyDescent="0.2">
      <c r="F149"/>
      <c r="G149" s="65"/>
    </row>
    <row r="151" spans="6:7" x14ac:dyDescent="0.2">
      <c r="F151"/>
    </row>
    <row r="152" spans="6:7" x14ac:dyDescent="0.2">
      <c r="F152"/>
    </row>
    <row r="153" spans="6:7" x14ac:dyDescent="0.2">
      <c r="F153"/>
    </row>
    <row r="154" spans="6:7" x14ac:dyDescent="0.2">
      <c r="F154"/>
    </row>
    <row r="155" spans="6:7" x14ac:dyDescent="0.2">
      <c r="F155"/>
      <c r="G155" s="65"/>
    </row>
    <row r="157" spans="6:7" x14ac:dyDescent="0.2">
      <c r="F157"/>
    </row>
    <row r="158" spans="6:7" x14ac:dyDescent="0.2">
      <c r="F158"/>
    </row>
    <row r="159" spans="6:7" x14ac:dyDescent="0.2">
      <c r="F159"/>
    </row>
    <row r="160" spans="6:7" x14ac:dyDescent="0.2">
      <c r="F160"/>
    </row>
    <row r="161" spans="6:7" x14ac:dyDescent="0.2">
      <c r="F161"/>
      <c r="G161" s="65"/>
    </row>
    <row r="163" spans="6:7" x14ac:dyDescent="0.2">
      <c r="F163"/>
    </row>
    <row r="164" spans="6:7" x14ac:dyDescent="0.2">
      <c r="F164"/>
    </row>
    <row r="165" spans="6:7" x14ac:dyDescent="0.2">
      <c r="F165"/>
    </row>
    <row r="166" spans="6:7" x14ac:dyDescent="0.2">
      <c r="F166"/>
    </row>
    <row r="167" spans="6:7" x14ac:dyDescent="0.2">
      <c r="F167"/>
      <c r="G167" s="65"/>
    </row>
    <row r="169" spans="6:7" x14ac:dyDescent="0.2">
      <c r="F169"/>
    </row>
    <row r="170" spans="6:7" x14ac:dyDescent="0.2">
      <c r="F170"/>
    </row>
    <row r="171" spans="6:7" x14ac:dyDescent="0.2">
      <c r="F171"/>
    </row>
    <row r="172" spans="6:7" x14ac:dyDescent="0.2">
      <c r="F172"/>
    </row>
    <row r="173" spans="6:7" x14ac:dyDescent="0.2">
      <c r="F173"/>
      <c r="G173" s="65"/>
    </row>
    <row r="175" spans="6:7" x14ac:dyDescent="0.2">
      <c r="F175"/>
    </row>
    <row r="176" spans="6:7" x14ac:dyDescent="0.2">
      <c r="F176"/>
    </row>
    <row r="177" spans="6:7" x14ac:dyDescent="0.2">
      <c r="F177"/>
    </row>
    <row r="178" spans="6:7" x14ac:dyDescent="0.2">
      <c r="F178"/>
    </row>
    <row r="179" spans="6:7" x14ac:dyDescent="0.2">
      <c r="F179"/>
      <c r="G179" s="65"/>
    </row>
    <row r="181" spans="6:7" x14ac:dyDescent="0.2">
      <c r="F181"/>
    </row>
    <row r="182" spans="6:7" x14ac:dyDescent="0.2">
      <c r="F182"/>
    </row>
    <row r="183" spans="6:7" x14ac:dyDescent="0.2">
      <c r="F183"/>
    </row>
    <row r="184" spans="6:7" x14ac:dyDescent="0.2">
      <c r="F184"/>
    </row>
    <row r="185" spans="6:7" x14ac:dyDescent="0.2">
      <c r="F185"/>
      <c r="G185" s="65"/>
    </row>
    <row r="187" spans="6:7" x14ac:dyDescent="0.2">
      <c r="F187"/>
    </row>
    <row r="188" spans="6:7" x14ac:dyDescent="0.2">
      <c r="F188"/>
    </row>
    <row r="189" spans="6:7" x14ac:dyDescent="0.2">
      <c r="F189"/>
    </row>
    <row r="190" spans="6:7" x14ac:dyDescent="0.2">
      <c r="F190"/>
    </row>
    <row r="191" spans="6:7" x14ac:dyDescent="0.2">
      <c r="F191"/>
      <c r="G191" s="65"/>
    </row>
    <row r="193" spans="6:7" x14ac:dyDescent="0.2">
      <c r="F193"/>
    </row>
    <row r="194" spans="6:7" x14ac:dyDescent="0.2">
      <c r="F194"/>
    </row>
    <row r="195" spans="6:7" x14ac:dyDescent="0.2">
      <c r="F195"/>
    </row>
    <row r="196" spans="6:7" x14ac:dyDescent="0.2">
      <c r="F196"/>
    </row>
    <row r="197" spans="6:7" x14ac:dyDescent="0.2">
      <c r="F197"/>
      <c r="G197" s="65"/>
    </row>
    <row r="199" spans="6:7" x14ac:dyDescent="0.2">
      <c r="F199"/>
    </row>
    <row r="200" spans="6:7" x14ac:dyDescent="0.2">
      <c r="F200"/>
    </row>
    <row r="201" spans="6:7" x14ac:dyDescent="0.2">
      <c r="F201"/>
    </row>
    <row r="202" spans="6:7" x14ac:dyDescent="0.2">
      <c r="F202"/>
    </row>
    <row r="203" spans="6:7" x14ac:dyDescent="0.2">
      <c r="F203"/>
      <c r="G203" s="65"/>
    </row>
    <row r="205" spans="6:7" x14ac:dyDescent="0.2">
      <c r="F205"/>
    </row>
    <row r="206" spans="6:7" x14ac:dyDescent="0.2">
      <c r="F206"/>
    </row>
    <row r="207" spans="6:7" x14ac:dyDescent="0.2">
      <c r="F207"/>
    </row>
    <row r="208" spans="6:7" x14ac:dyDescent="0.2">
      <c r="F208"/>
    </row>
    <row r="209" spans="6:8" x14ac:dyDescent="0.2">
      <c r="F209"/>
      <c r="G209" s="65"/>
    </row>
    <row r="211" spans="6:8" x14ac:dyDescent="0.2">
      <c r="F211"/>
    </row>
    <row r="212" spans="6:8" x14ac:dyDescent="0.2">
      <c r="F212"/>
    </row>
    <row r="213" spans="6:8" x14ac:dyDescent="0.2">
      <c r="F213"/>
    </row>
    <row r="214" spans="6:8" x14ac:dyDescent="0.2">
      <c r="F214"/>
    </row>
    <row r="215" spans="6:8" x14ac:dyDescent="0.2">
      <c r="F215"/>
      <c r="G215" s="65"/>
    </row>
    <row r="216" spans="6:8" x14ac:dyDescent="0.2">
      <c r="F216"/>
      <c r="G216" s="65"/>
    </row>
    <row r="218" spans="6:8" x14ac:dyDescent="0.2">
      <c r="F218" s="63"/>
      <c r="G218" s="66"/>
      <c r="H218" s="66"/>
    </row>
    <row r="219" spans="6:8" x14ac:dyDescent="0.2">
      <c r="F219" s="63"/>
      <c r="G219" s="66"/>
      <c r="H219" s="66"/>
    </row>
    <row r="220" spans="6:8" x14ac:dyDescent="0.2">
      <c r="F220" s="63"/>
      <c r="G220" s="66"/>
      <c r="H220" s="66"/>
    </row>
    <row r="221" spans="6:8" x14ac:dyDescent="0.2">
      <c r="F221" s="63"/>
      <c r="G221" s="66"/>
      <c r="H221" s="66"/>
    </row>
    <row r="222" spans="6:8" x14ac:dyDescent="0.2">
      <c r="F222" s="63"/>
      <c r="G222" s="66"/>
      <c r="H222" s="66"/>
    </row>
    <row r="223" spans="6:8" x14ac:dyDescent="0.2">
      <c r="F223" s="63"/>
      <c r="G223" s="66"/>
      <c r="H223" s="66"/>
    </row>
    <row r="224" spans="6:8" x14ac:dyDescent="0.2">
      <c r="F224" s="63"/>
      <c r="G224" s="66"/>
      <c r="H224" s="66"/>
    </row>
    <row r="225" spans="6:8" x14ac:dyDescent="0.2">
      <c r="F225" s="63"/>
      <c r="G225" s="66"/>
      <c r="H225" s="66"/>
    </row>
    <row r="226" spans="6:8" x14ac:dyDescent="0.2">
      <c r="F226" s="63"/>
      <c r="G226" s="66"/>
      <c r="H226" s="66"/>
    </row>
    <row r="227" spans="6:8" x14ac:dyDescent="0.2">
      <c r="F227" s="63"/>
      <c r="G227" s="66"/>
      <c r="H227" s="66"/>
    </row>
    <row r="228" spans="6:8" x14ac:dyDescent="0.2">
      <c r="F228" s="63"/>
      <c r="G228" s="66"/>
      <c r="H228" s="66"/>
    </row>
    <row r="229" spans="6:8" x14ac:dyDescent="0.2">
      <c r="F229" s="63"/>
      <c r="G229" s="66"/>
      <c r="H229" s="66"/>
    </row>
    <row r="230" spans="6:8" x14ac:dyDescent="0.2">
      <c r="F230" s="63"/>
      <c r="G230" s="66"/>
      <c r="H230" s="66"/>
    </row>
    <row r="231" spans="6:8" x14ac:dyDescent="0.2">
      <c r="F231" s="63"/>
      <c r="G231" s="66"/>
      <c r="H231" s="66"/>
    </row>
    <row r="232" spans="6:8" x14ac:dyDescent="0.2">
      <c r="F232" s="63"/>
      <c r="G232" s="66"/>
      <c r="H232" s="66"/>
    </row>
    <row r="233" spans="6:8" x14ac:dyDescent="0.2">
      <c r="F233" s="63"/>
      <c r="G233" s="66"/>
      <c r="H233" s="66"/>
    </row>
    <row r="234" spans="6:8" x14ac:dyDescent="0.2">
      <c r="F234" s="63"/>
      <c r="G234" s="66"/>
      <c r="H234" s="66"/>
    </row>
    <row r="235" spans="6:8" x14ac:dyDescent="0.2">
      <c r="F235" s="63"/>
      <c r="G235" s="66"/>
      <c r="H235" s="66"/>
    </row>
    <row r="236" spans="6:8" x14ac:dyDescent="0.2">
      <c r="F236" s="63"/>
      <c r="G236" s="66"/>
      <c r="H236" s="66"/>
    </row>
    <row r="237" spans="6:8" x14ac:dyDescent="0.2">
      <c r="F237" s="63"/>
      <c r="G237" s="66"/>
      <c r="H237" s="66"/>
    </row>
    <row r="238" spans="6:8" x14ac:dyDescent="0.2">
      <c r="F238" s="63"/>
      <c r="G238" s="66"/>
      <c r="H238" s="66"/>
    </row>
    <row r="239" spans="6:8" x14ac:dyDescent="0.2">
      <c r="F239" s="63"/>
      <c r="G239" s="66"/>
      <c r="H239" s="66"/>
    </row>
    <row r="240" spans="6:8" x14ac:dyDescent="0.2">
      <c r="F240" s="63"/>
      <c r="G240" s="66"/>
      <c r="H240" s="66"/>
    </row>
    <row r="241" spans="6:8" x14ac:dyDescent="0.2">
      <c r="F241" s="63"/>
      <c r="G241" s="66"/>
      <c r="H241" s="66"/>
    </row>
    <row r="242" spans="6:8" x14ac:dyDescent="0.2">
      <c r="F242" s="63"/>
      <c r="G242" s="66"/>
      <c r="H242" s="66"/>
    </row>
    <row r="243" spans="6:8" x14ac:dyDescent="0.2">
      <c r="F243" s="63"/>
      <c r="G243" s="66"/>
      <c r="H243" s="66"/>
    </row>
    <row r="244" spans="6:8" x14ac:dyDescent="0.2">
      <c r="F244" s="63"/>
      <c r="G244" s="66"/>
      <c r="H244" s="66"/>
    </row>
    <row r="245" spans="6:8" x14ac:dyDescent="0.2">
      <c r="F245" s="63"/>
      <c r="G245" s="66"/>
      <c r="H245" s="66"/>
    </row>
    <row r="246" spans="6:8" x14ac:dyDescent="0.2">
      <c r="F246" s="63"/>
      <c r="G246" s="66"/>
      <c r="H246" s="66"/>
    </row>
    <row r="247" spans="6:8" x14ac:dyDescent="0.2">
      <c r="G247" s="66"/>
      <c r="H247" s="66"/>
    </row>
    <row r="248" spans="6:8" x14ac:dyDescent="0.2">
      <c r="G248" s="66"/>
      <c r="H248" s="66"/>
    </row>
    <row r="249" spans="6:8" x14ac:dyDescent="0.2">
      <c r="G249" s="66"/>
      <c r="H249" s="66"/>
    </row>
  </sheetData>
  <phoneticPr fontId="3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8</vt:i4>
      </vt:variant>
    </vt:vector>
  </HeadingPairs>
  <TitlesOfParts>
    <vt:vector size="17" baseType="lpstr">
      <vt:lpstr>instructions</vt:lpstr>
      <vt:lpstr>before session 1</vt:lpstr>
      <vt:lpstr>after session 1</vt:lpstr>
      <vt:lpstr>after session 2</vt:lpstr>
      <vt:lpstr>after session 3</vt:lpstr>
      <vt:lpstr>after session 4</vt:lpstr>
      <vt:lpstr>after session 5</vt:lpstr>
      <vt:lpstr>result</vt:lpstr>
      <vt:lpstr>html</vt:lpstr>
      <vt:lpstr>'after session 1'!Print_Area</vt:lpstr>
      <vt:lpstr>'after session 2'!Print_Area</vt:lpstr>
      <vt:lpstr>'after session 3'!Print_Area</vt:lpstr>
      <vt:lpstr>'after session 4'!Print_Area</vt:lpstr>
      <vt:lpstr>'after session 5'!Print_Area</vt:lpstr>
      <vt:lpstr>'before session 1'!Print_Area</vt:lpstr>
      <vt:lpstr>instructions!Print_Area</vt:lpstr>
      <vt:lpstr>result!Print_Area</vt:lpstr>
    </vt:vector>
  </TitlesOfParts>
  <Company>BT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BT</dc:creator>
  <cp:lastModifiedBy>Nick</cp:lastModifiedBy>
  <cp:lastPrinted>2007-08-18T18:30:25Z</cp:lastPrinted>
  <dcterms:created xsi:type="dcterms:W3CDTF">2001-02-06T15:10:34Z</dcterms:created>
  <dcterms:modified xsi:type="dcterms:W3CDTF">2016-05-13T17:19:50Z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-723233593</vt:i4>
  </property>
  <property fmtid="{D5CDD505-2E9C-101B-9397-08002B2CF9AE}" pid="3" name="_EmailSubject">
    <vt:lpwstr>skat manchester</vt:lpwstr>
  </property>
  <property fmtid="{D5CDD505-2E9C-101B-9397-08002B2CF9AE}" pid="4" name="_AuthorEmail">
    <vt:lpwstr>sally@maproom.co.uk</vt:lpwstr>
  </property>
  <property fmtid="{D5CDD505-2E9C-101B-9397-08002B2CF9AE}" pid="5" name="_AuthorEmailDisplayName">
    <vt:lpwstr>Sally Prime</vt:lpwstr>
  </property>
  <property fmtid="{D5CDD505-2E9C-101B-9397-08002B2CF9AE}" pid="6" name="_ReviewingToolsShownOnce">
    <vt:lpwstr/>
  </property>
</Properties>
</file>